
<file path=[Content_Types].xml><?xml version="1.0" encoding="utf-8"?>
<Types xmlns="http://schemas.openxmlformats.org/package/2006/content-types">
  <Override PartName="/xl/revisions/revisionLog161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61111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82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revisions/revisionLog14111.xml" ContentType="application/vnd.openxmlformats-officedocument.spreadsheetml.revisionLog+xml"/>
  <Override PartName="/xl/revisions/revisionLog141111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92.xml" ContentType="application/vnd.openxmlformats-officedocument.spreadsheetml.revisionLog+xml"/>
  <Default Extension="rels" ContentType="application/vnd.openxmlformats-package.relationships+xml"/>
  <Override PartName="/xl/revisions/revisionLog1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1211.xml" ContentType="application/vnd.openxmlformats-officedocument.spreadsheetml.revisionLog+xml"/>
  <Override PartName="/xl/revisions/revisionLog161.xml" ContentType="application/vnd.openxmlformats-officedocument.spreadsheetml.revisionLog+xml"/>
  <Default Extension="xml" ContentType="application/xml"/>
  <Override PartName="/xl/revisions/revisionLog14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611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8111.xml" ContentType="application/vnd.openxmlformats-officedocument.spreadsheetml.revisionLo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revisions/revisionLog12.xml" ContentType="application/vnd.openxmlformats-officedocument.spreadsheetml.revisionLog+xml"/>
  <Override PartName="/xl/revisions/revisionLog151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81111.xml" ContentType="application/vnd.openxmlformats-officedocument.spreadsheetml.revisionLog+xml"/>
  <Override PartName="/xl/revisions/revisionLog1411111.xml" ContentType="application/vnd.openxmlformats-officedocument.spreadsheetml.revisionLog+xml"/>
  <Override PartName="/xl/revisions/revisionLog111211.xml" ContentType="application/vnd.openxmlformats-officedocument.spreadsheetml.revisionLog+xml"/>
  <Override PartName="/docProps/core.xml" ContentType="application/vnd.openxmlformats-package.core-properties+xml"/>
  <Override PartName="/xl/revisions/revisionLog2.xml" ContentType="application/vnd.openxmlformats-officedocument.spreadsheetml.revisionLog+xml"/>
  <Override PartName="/xl/revisions/revisionLog11111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611111.xml" ContentType="application/vnd.openxmlformats-officedocument.spreadsheetml.revisionLog+xml"/>
  <Override PartName="/xl/revisions/revisionLog171111.xml" ContentType="application/vnd.openxmlformats-officedocument.spreadsheetml.revisionLog+xml"/>
  <Override PartName="/xl/revisions/revisionLog11121.xml" ContentType="application/vnd.openxmlformats-officedocument.spreadsheetml.revisionLog+xml"/>
  <Override PartName="/xl/revisions/revisionLog1311.xml" ContentType="application/vnd.openxmlformats-officedocument.spreadsheetml.revisionLog+xml"/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31111.xml" ContentType="application/vnd.openxmlformats-officedocument.spreadsheetml.revisionLog+xml"/>
  <Override PartName="/xl/revisions/revisionLog1311111.xml" ContentType="application/vnd.openxmlformats-officedocument.spreadsheetml.revisionLog+xml"/>
  <Override PartName="/xl/revisions/revisionLog1811111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71.xml" ContentType="application/vnd.openxmlformats-officedocument.spreadsheetml.revisionLog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3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7111.xml" ContentType="application/vnd.openxmlformats-officedocument.spreadsheetml.revisionLog+xml"/>
  <Override PartName="/xl/revisions/revisionLog11011.xml" ContentType="application/vnd.openxmlformats-officedocument.spreadsheetml.revisionLog+xml"/>
  <Override PartName="/xl/calcChain.xml" ContentType="application/vnd.openxmlformats-officedocument.spreadsheetml.calcChain+xml"/>
  <Override PartName="/xl/revisions/revisionLog13.xml" ContentType="application/vnd.openxmlformats-officedocument.spreadsheetml.revisionLog+xml"/>
  <Override PartName="/xl/revisions/revisionLog19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75" yWindow="585" windowWidth="19440" windowHeight="12795"/>
  </bookViews>
  <sheets>
    <sheet name="Лист1" sheetId="1" r:id="rId1"/>
  </sheets>
  <externalReferences>
    <externalReference r:id="rId2"/>
  </externalReferences>
  <definedNames>
    <definedName name="Z_1B222431_3904_45C2_848C_34FBBBF08DC8_.wvu.PrintArea" localSheetId="0" hidden="1">Лист1!$A$1:$N$34</definedName>
    <definedName name="Z_1B222431_3904_45C2_848C_34FBBBF08DC8_.wvu.PrintTitles" localSheetId="0" hidden="1">Лист1!$11:$13</definedName>
    <definedName name="Z_694FF940_9F9C_41FA_8CFC_3C3BD9AD3105_.wvu.PrintArea" localSheetId="0" hidden="1">Лист1!$A$1:$N$34</definedName>
    <definedName name="Z_694FF940_9F9C_41FA_8CFC_3C3BD9AD3105_.wvu.PrintTitles" localSheetId="0" hidden="1">Лист1!$11:$13</definedName>
    <definedName name="Z_77342973_F593_4818_90AC_5F36DBBD3018_.wvu.PrintArea" localSheetId="0" hidden="1">Лист1!$A$1:$N$34</definedName>
    <definedName name="Z_77342973_F593_4818_90AC_5F36DBBD3018_.wvu.PrintTitles" localSheetId="0" hidden="1">Лист1!$11:$13</definedName>
    <definedName name="Z_A07B9DE8_0DF8_4ADC_A6EF_34E14B088F5C_.wvu.PrintArea" localSheetId="0" hidden="1">Лист1!$A$1:$N$34</definedName>
    <definedName name="Z_A07B9DE8_0DF8_4ADC_A6EF_34E14B088F5C_.wvu.PrintTitles" localSheetId="0" hidden="1">Лист1!$11:$13</definedName>
    <definedName name="Z_AD80D7A8_418A_44A8_95DF_8BECCD2A7929_.wvu.PrintArea" localSheetId="0" hidden="1">Лист1!$A$1:$N$34</definedName>
    <definedName name="Z_AD80D7A8_418A_44A8_95DF_8BECCD2A7929_.wvu.PrintTitles" localSheetId="0" hidden="1">Лист1!$11:$13</definedName>
    <definedName name="Z_D2E7C65E_993F_4074_BFB2_2160D98E62A3_.wvu.PrintArea" localSheetId="0" hidden="1">Лист1!$A$1:$N$34</definedName>
    <definedName name="Z_D2E7C65E_993F_4074_BFB2_2160D98E62A3_.wvu.PrintTitles" localSheetId="0" hidden="1">Лист1!$11:$13</definedName>
    <definedName name="Z_D4B4999A_6943_44ED_84B7_AE546DD92373_.wvu.PrintArea" localSheetId="0" hidden="1">Лист1!$A$1:$N$34</definedName>
    <definedName name="Z_D4B4999A_6943_44ED_84B7_AE546DD92373_.wvu.PrintTitles" localSheetId="0" hidden="1">Лист1!$11:$13</definedName>
    <definedName name="Z_DEA9083F_EF48_4A1D_A89D_4D408AD100AD_.wvu.PrintArea" localSheetId="0" hidden="1">Лист1!$A$1:$N$34</definedName>
    <definedName name="Z_DEA9083F_EF48_4A1D_A89D_4D408AD100AD_.wvu.PrintTitles" localSheetId="0" hidden="1">Лист1!$11:$13</definedName>
    <definedName name="Z_E01B04EE_D433_4DE5_8B13_92D28362425A_.wvu.PrintArea" localSheetId="0" hidden="1">Лист1!$A$1:$N$34</definedName>
    <definedName name="Z_E01B04EE_D433_4DE5_8B13_92D28362425A_.wvu.PrintTitles" localSheetId="0" hidden="1">Лист1!$11:$13</definedName>
    <definedName name="Z_EB97D315_533E_4828_B798_C9DD064A6004_.wvu.PrintArea" localSheetId="0" hidden="1">Лист1!$A$1:$N$34</definedName>
    <definedName name="Z_EB97D315_533E_4828_B798_C9DD064A6004_.wvu.PrintTitles" localSheetId="0" hidden="1">Лист1!$11:$13</definedName>
    <definedName name="Z_ED8B17E5_8560_4197_8C42_AD001E3CD806_.wvu.PrintArea" localSheetId="0" hidden="1">Лист1!$A$1:$N$34</definedName>
    <definedName name="Z_ED8B17E5_8560_4197_8C42_AD001E3CD806_.wvu.PrintTitles" localSheetId="0" hidden="1">Лист1!$11:$13</definedName>
    <definedName name="Z_F8CFC703_B6AC_42AB_9747_0FAA9B7EB90C_.wvu.PrintArea" localSheetId="0" hidden="1">Лист1!$A$1:$N$34</definedName>
    <definedName name="Z_F8CFC703_B6AC_42AB_9747_0FAA9B7EB90C_.wvu.PrintTitles" localSheetId="0" hidden="1">Лист1!$11:$13</definedName>
    <definedName name="_xlnm.Print_Titles" localSheetId="0">Лист1!$11:$13</definedName>
    <definedName name="_xlnm.Print_Area" localSheetId="0">Лист1!$A$1:$N$34</definedName>
  </definedNames>
  <calcPr calcId="124519"/>
  <customWorkbookViews>
    <customWorkbookView name="drozdovasv - Личное представление" guid="{ED8B17E5-8560-4197-8C42-AD001E3CD806}" mergeInterval="0" personalView="1" maximized="1" xWindow="1" yWindow="1" windowWidth="1221" windowHeight="704" activeSheetId="1"/>
    <customWorkbookView name="Полина Тимофеева - Личное представление" guid="{D4B4999A-6943-44ED-84B7-AE546DD92373}" mergeInterval="0" personalView="1" maximized="1" xWindow="1" yWindow="1" windowWidth="1440" windowHeight="628" activeSheetId="1"/>
    <customWorkbookView name="Пользователь - Личное представление" guid="{77342973-F593-4818-90AC-5F36DBBD3018}" mergeInterval="0" personalView="1" maximized="1" xWindow="1" yWindow="1" windowWidth="1346" windowHeight="771" activeSheetId="1"/>
    <customWorkbookView name="Филоненко Ю.С. - Личное представление" guid="{694FF940-9F9C-41FA-8CFC-3C3BD9AD3105}" mergeInterval="0" personalView="1" maximized="1" xWindow="1" yWindow="1" windowWidth="1436" windowHeight="679" activeSheetId="1"/>
    <customWorkbookView name="ЗиминаСИ - Личное представление" guid="{EB97D315-533E-4828-B798-C9DD064A6004}" mergeInterval="0" personalView="1" maximized="1" xWindow="1" yWindow="1" windowWidth="1436" windowHeight="670" activeSheetId="1"/>
    <customWorkbookView name="АббакумоваОВ - Личное представление" guid="{AD80D7A8-418A-44A8-95DF-8BECCD2A7929}" mergeInterval="0" personalView="1" maximized="1" windowWidth="1436" windowHeight="605" activeSheetId="1"/>
    <customWorkbookView name="БабошинаИринаН - Личное представление" guid="{F8CFC703-B6AC-42AB-9747-0FAA9B7EB90C}" mergeInterval="0" personalView="1" maximized="1" xWindow="1" yWindow="1" windowWidth="1418" windowHeight="672" activeSheetId="1"/>
    <customWorkbookView name="Тарковская Е.Н. - Личное представление" guid="{E01B04EE-D433-4DE5-8B13-92D28362425A}" mergeInterval="0" personalView="1" maximized="1" xWindow="1" yWindow="1" windowWidth="1436" windowHeight="666" activeSheetId="1" showComments="commIndAndComment"/>
    <customWorkbookView name="РезановаТГ - Личное представление" guid="{1B222431-3904-45C2-848C-34FBBBF08DC8}" mergeInterval="0" personalView="1" maximized="1" xWindow="1" yWindow="1" windowWidth="1436" windowHeight="679" activeSheetId="1"/>
    <customWorkbookView name="Жарехина К.Н. - Личное представление" guid="{DEA9083F-EF48-4A1D-A89D-4D408AD100AD}" mergeInterval="0" personalView="1" maximized="1" xWindow="1" yWindow="1" windowWidth="1440" windowHeight="650" activeSheetId="1"/>
    <customWorkbookView name="Пользователь Windows - Личное представление" guid="{D2E7C65E-993F-4074-BFB2-2160D98E62A3}" mergeInterval="0" personalView="1" maximized="1" xWindow="1" yWindow="1" windowWidth="1362" windowHeight="538" activeSheetId="1"/>
    <customWorkbookView name="ХламоваОИ - Личное представление" guid="{A07B9DE8-0DF8-4ADC-A6EF-34E14B088F5C}" mergeInterval="0" personalView="1" maximized="1" xWindow="1" yWindow="1" windowWidth="1916" windowHeight="808" activeSheetId="1"/>
  </customWorkbookViews>
</workbook>
</file>

<file path=xl/calcChain.xml><?xml version="1.0" encoding="utf-8"?>
<calcChain xmlns="http://schemas.openxmlformats.org/spreadsheetml/2006/main">
  <c r="F28" i="1"/>
  <c r="F17"/>
  <c r="F21"/>
  <c r="E26"/>
  <c r="E18"/>
  <c r="F22"/>
  <c r="E17"/>
  <c r="D17"/>
  <c r="F16"/>
  <c r="F15"/>
  <c r="F30"/>
  <c r="F32"/>
  <c r="F29"/>
  <c r="E28"/>
  <c r="F33"/>
  <c r="E16"/>
  <c r="E15"/>
  <c r="C15" s="1"/>
  <c r="E30"/>
  <c r="F31"/>
  <c r="F18"/>
  <c r="F20"/>
  <c r="F26"/>
  <c r="O24" l="1"/>
  <c r="C16"/>
  <c r="E22"/>
  <c r="F25"/>
  <c r="D21" l="1"/>
  <c r="G29"/>
  <c r="F27"/>
  <c r="E29"/>
  <c r="E24" l="1"/>
  <c r="F24" l="1"/>
  <c r="N24" l="1"/>
  <c r="M24"/>
  <c r="L24"/>
  <c r="J24"/>
  <c r="I24"/>
  <c r="H24"/>
  <c r="N14"/>
  <c r="M14"/>
  <c r="L14"/>
  <c r="H14"/>
  <c r="J14"/>
  <c r="I14"/>
  <c r="C23"/>
  <c r="D28"/>
  <c r="D24" s="1"/>
  <c r="F14"/>
  <c r="D18"/>
  <c r="E14" l="1"/>
  <c r="E34" s="1"/>
  <c r="D14"/>
  <c r="C19"/>
  <c r="O19" s="1"/>
  <c r="O14" s="1"/>
  <c r="O34" s="1"/>
  <c r="C14" l="1"/>
  <c r="K22"/>
  <c r="G22"/>
  <c r="C22"/>
  <c r="C32" l="1"/>
  <c r="C30" l="1"/>
  <c r="C24" l="1"/>
  <c r="K24"/>
  <c r="G24"/>
  <c r="K33"/>
  <c r="K31"/>
  <c r="K30"/>
  <c r="K29"/>
  <c r="K28"/>
  <c r="K27"/>
  <c r="K26"/>
  <c r="K25"/>
  <c r="G33"/>
  <c r="G31"/>
  <c r="G30"/>
  <c r="G28"/>
  <c r="G27"/>
  <c r="G26"/>
  <c r="G25"/>
  <c r="C33"/>
  <c r="C31"/>
  <c r="C29"/>
  <c r="C28"/>
  <c r="C27"/>
  <c r="C26"/>
  <c r="C25"/>
  <c r="K15"/>
  <c r="L34"/>
  <c r="N34"/>
  <c r="M34"/>
  <c r="J34"/>
  <c r="I34"/>
  <c r="H34"/>
  <c r="F34"/>
  <c r="K21"/>
  <c r="K20"/>
  <c r="K19"/>
  <c r="K18"/>
  <c r="K17"/>
  <c r="K16"/>
  <c r="G21"/>
  <c r="G20"/>
  <c r="G19"/>
  <c r="G18"/>
  <c r="G17"/>
  <c r="G16"/>
  <c r="G15"/>
  <c r="C21"/>
  <c r="C20"/>
  <c r="C18"/>
  <c r="C17"/>
  <c r="D34" l="1"/>
  <c r="C34"/>
  <c r="G14"/>
  <c r="G34" s="1"/>
  <c r="K14"/>
  <c r="K34" s="1"/>
</calcChain>
</file>

<file path=xl/sharedStrings.xml><?xml version="1.0" encoding="utf-8"?>
<sst xmlns="http://schemas.openxmlformats.org/spreadsheetml/2006/main" count="65" uniqueCount="57">
  <si>
    <t>к Решению  Собрания депутатов Энгельсского муниципального района</t>
  </si>
  <si>
    <t>Перечень муниципальных и ведомственных программ и  объем бюджетных ассигнований на их реализацию  на 2019 год и на плановый период 2020 и 2021 годов</t>
  </si>
  <si>
    <t>тыс. рублей</t>
  </si>
  <si>
    <t>Наименование</t>
  </si>
  <si>
    <t>Целевая статья</t>
  </si>
  <si>
    <t>2019 год</t>
  </si>
  <si>
    <t>в том числе</t>
  </si>
  <si>
    <t>2020 год</t>
  </si>
  <si>
    <t>2021 год</t>
  </si>
  <si>
    <t>Федеральный бюджет</t>
  </si>
  <si>
    <t>Областной бюджет</t>
  </si>
  <si>
    <t>Местный бюджет</t>
  </si>
  <si>
    <t xml:space="preserve">Муниципальные  программы </t>
  </si>
  <si>
    <t>31 0 00 00000</t>
  </si>
  <si>
    <t xml:space="preserve"> </t>
  </si>
  <si>
    <t>Муниципальная программа "Развитие физической культуры и спорта на территории Энгельсского муниципального района" на 2018-2021 годы</t>
  </si>
  <si>
    <t>32 0 00 00000</t>
  </si>
  <si>
    <t>Муниципальная программа "Развитие образования в Энгельсском муниципальном районе" на 2018-2021 г.</t>
  </si>
  <si>
    <t>43 0 00 00000</t>
  </si>
  <si>
    <t>54 0 00 00000</t>
  </si>
  <si>
    <t>55 0 00 00000</t>
  </si>
  <si>
    <t>Муниципальная программа "Развитие агропромышленного комплекса и сельских территорий в Энгельсском муниципальном районе на 2013 - 2020 годы"</t>
  </si>
  <si>
    <t>56 0 00 00000</t>
  </si>
  <si>
    <t>Муниципальная программа "Создание на территории Энгельсского муниципального района новых мест в общеобразовательных организациях" на 2017 - 2019 годы"</t>
  </si>
  <si>
    <t>61 0 00 00000</t>
  </si>
  <si>
    <t>Ведомственные целевые программы</t>
  </si>
  <si>
    <t>Ведомственная целевая программа "Эффективное управление и распоряжение муниципальным имуществом на территории Энгельсского муниципального района Саратовской области" на 2018-2021 годы</t>
  </si>
  <si>
    <t>30 0 00 00000</t>
  </si>
  <si>
    <t>Ведомственная целевая программа "Управление муниципальными финансами Энгельсского муниципального района" на 2018-2021 годы</t>
  </si>
  <si>
    <t>33 0 00 00000</t>
  </si>
  <si>
    <t>Ведомственная целевая программа "Дорожная деятельность в отношении автомобильных дорог местного значения вне границ населенных пунктов в границах  Энгельсского муниципального района на 2018 - 2021 годы"</t>
  </si>
  <si>
    <t>49 0 00 00000</t>
  </si>
  <si>
    <t>Ведомственная целевая программа «Развитие культуры на территории Энгельсского муниципального района Саратовской области» в 2016-2021 годах»</t>
  </si>
  <si>
    <t>50 0 00 00000</t>
  </si>
  <si>
    <t>53 0 00 00000</t>
  </si>
  <si>
    <t>Ведомственная целевая программа "Организация похоронного дела, содержание муниципальных жилых и нежилых помещений, находящихся в собственности Энгельсского муниципального района на 2018-2021 годы"</t>
  </si>
  <si>
    <t>64 0 00 00000</t>
  </si>
  <si>
    <t>Ведомственная целевая программа "Социальная поддержка отдельных категорий граждан на территории Энгельсского муниципального района в 2018-2021 годах"</t>
  </si>
  <si>
    <t>66 0 00 00000</t>
  </si>
  <si>
    <t>Ведомственная целевая программа "Обеспечение деятельности муниципального бюджетного учреждения "Единая дирекция по капитальному строительству" по предоставлению сведений, содержащихся в информационной системе обеспечения градостроительной деятельности администрации Энгельсского муниципального района" на 2018 - 2021 годы</t>
  </si>
  <si>
    <t>86 0 00 00000</t>
  </si>
  <si>
    <t>Всего</t>
  </si>
  <si>
    <t>Муниципальная программа "Молодежь Энгельсского муниципального района на 2015-2021 годы"</t>
  </si>
  <si>
    <t>81 0 00 0000</t>
  </si>
  <si>
    <t>Ведомственная целевая программа "Предотвращение рисков, смягчение последствий чрезвычайных ситуаций техногенного характера в Энгельсском муниципальном районе в 2018-2019  годах"</t>
  </si>
  <si>
    <t>85 0 00 00000</t>
  </si>
  <si>
    <t>Муниципальная программа "Переселение граждан Энгельсского муниципального района из аварийного жилищного фонда"</t>
  </si>
  <si>
    <t>Муниципальная программа "Развитие системы дошкольного образования  Энгельсского муниципального района" на 2012-2020 годы</t>
  </si>
  <si>
    <t>Муниципальная программа "Переселение граждан Энгельсского муниципального района из аварийного жилищного фонда в 2019-2026 годах"</t>
  </si>
  <si>
    <t>1Б 0 00 00000</t>
  </si>
  <si>
    <t>к Решению Собрания депутатов Энгельсского муниципального района</t>
  </si>
  <si>
    <t>от 20 декабря 2018 года № 85/11</t>
  </si>
  <si>
    <t>Приложение 8</t>
  </si>
  <si>
    <t>Муниципальная программа "Обеспечение жильем молодых семей Энгельсского муниципального района" на 2019-2025 годы</t>
  </si>
  <si>
    <t>Ведомственная целевая программа «Развитие земельных отношений на территории Энгельсского муниципального района Саратовской области»</t>
  </si>
  <si>
    <t xml:space="preserve">             Приложение </t>
  </si>
  <si>
    <t xml:space="preserve">от 27 ноября 2019 года № 173/25-2019 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</si>
</sst>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,##0.000"/>
    <numFmt numFmtId="166" formatCode="#,##0.0_р_."/>
    <numFmt numFmtId="167" formatCode="#,##0.00000"/>
    <numFmt numFmtId="168" formatCode="#,##0.000000"/>
    <numFmt numFmtId="169" formatCode="#,##0.0000000"/>
  </numFmts>
  <fonts count="14">
    <font>
      <sz val="11"/>
      <color theme="1"/>
      <name val="Calibri"/>
      <family val="2"/>
      <charset val="204"/>
      <scheme val="minor"/>
    </font>
    <font>
      <b/>
      <sz val="14"/>
      <name val="Arial Narrow"/>
      <family val="2"/>
      <charset val="204"/>
    </font>
    <font>
      <sz val="14"/>
      <name val="Arial Narrow"/>
      <family val="2"/>
      <charset val="204"/>
    </font>
    <font>
      <sz val="12"/>
      <name val="Arial Narrow"/>
      <family val="2"/>
      <charset val="204"/>
    </font>
    <font>
      <b/>
      <sz val="18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indexed="8"/>
      <name val="Arial Narrow"/>
      <family val="2"/>
      <charset val="204"/>
    </font>
    <font>
      <b/>
      <sz val="24"/>
      <name val="Arial Narrow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49" fontId="2" fillId="0" borderId="2" xfId="0" applyNumberFormat="1" applyFont="1" applyFill="1" applyBorder="1" applyAlignment="1">
      <alignment horizontal="left" vertical="center" wrapText="1"/>
    </xf>
    <xf numFmtId="167" fontId="1" fillId="0" borderId="2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 wrapText="1"/>
    </xf>
    <xf numFmtId="167" fontId="1" fillId="0" borderId="2" xfId="0" applyNumberFormat="1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0" fontId="0" fillId="0" borderId="0" xfId="0" applyFill="1"/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4" fontId="3" fillId="0" borderId="0" xfId="0" applyNumberFormat="1" applyFont="1" applyFill="1" applyBorder="1" applyAlignment="1">
      <alignment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 wrapText="1"/>
    </xf>
    <xf numFmtId="166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justify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wrapText="1"/>
    </xf>
    <xf numFmtId="0" fontId="3" fillId="0" borderId="0" xfId="0" applyFont="1" applyFill="1" applyBorder="1" applyAlignment="1">
      <alignment horizontal="justify" wrapText="1"/>
    </xf>
    <xf numFmtId="0" fontId="3" fillId="0" borderId="0" xfId="0" applyFont="1" applyFill="1" applyBorder="1" applyAlignment="1">
      <alignment horizontal="left" vertical="center"/>
    </xf>
    <xf numFmtId="4" fontId="3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justify" vertical="center" wrapText="1"/>
    </xf>
    <xf numFmtId="0" fontId="12" fillId="0" borderId="0" xfId="0" applyFont="1" applyFill="1" applyAlignment="1">
      <alignment horizontal="center" vertical="center" wrapText="1"/>
    </xf>
    <xf numFmtId="4" fontId="12" fillId="0" borderId="0" xfId="0" applyNumberFormat="1" applyFont="1" applyFill="1" applyAlignment="1">
      <alignment vertical="center" wrapText="1"/>
    </xf>
    <xf numFmtId="4" fontId="12" fillId="0" borderId="0" xfId="0" applyNumberFormat="1" applyFont="1" applyFill="1" applyAlignment="1">
      <alignment wrapText="1"/>
    </xf>
    <xf numFmtId="0" fontId="12" fillId="0" borderId="0" xfId="0" applyFont="1" applyFill="1" applyAlignment="1">
      <alignment wrapText="1"/>
    </xf>
    <xf numFmtId="4" fontId="10" fillId="0" borderId="0" xfId="0" applyNumberFormat="1" applyFont="1" applyFill="1" applyAlignment="1">
      <alignment horizontal="right" wrapText="1"/>
    </xf>
    <xf numFmtId="0" fontId="13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2\&#1088;&#1072;&#1073;&#1086;&#1090;&#1072;%20&#1082;&#1086;&#1084;&#1080;&#1090;&#1077;&#1090;&#1072;\&#1041;&#1102;&#1076;&#1078;&#1077;&#1090;%202019%20&#1075;&#1086;&#1076;\&#1056;&#1045;&#1064;&#1045;&#1053;&#1048;&#1071;%20&#1055;&#1054;%20&#1042;&#1053;&#1045;&#1057;&#1045;&#1053;&#1048;&#1070;%20&#1048;&#1047;&#1052;&#1045;&#1053;&#1045;&#1053;&#1048;&#1049;%20&#1042;%20&#1041;&#1070;&#1044;&#1046;&#1045;&#1058;\&#1053;&#1054;&#1071;&#1041;&#1056;&#1068;%20&#1042;&#1053;&#1045;&#1054;&#1063;&#1045;&#1056;&#1045;&#1044;&#1053;&#1054;&#1045;\&#1055;&#1088;&#1080;&#1083;.%200%20&#1055;&#1077;&#1088;&#1077;&#1095;&#1077;&#1085;&#1100;%20&#1084;&#1091;&#1085;&#1080;&#1094;&#1080;&#1087;&#1072;&#1083;&#1100;&#1085;&#1099;&#1093;%20&#1080;%20&#1074;&#1077;&#1076;&#1086;&#1084;&#1089;&#1090;&#1074;&#1077;&#1085;&#1085;&#1099;&#1093;%20&#1087;&#1088;&#1086;&#1075;&#1088;&#1072;&#1084;&#10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2.xml"/><Relationship Id="rId18" Type="http://schemas.openxmlformats.org/officeDocument/2006/relationships/revisionLog" Target="revisionLog2.xml"/><Relationship Id="rId26" Type="http://schemas.openxmlformats.org/officeDocument/2006/relationships/revisionLog" Target="revisionLog13.xml"/><Relationship Id="rId39" Type="http://schemas.openxmlformats.org/officeDocument/2006/relationships/revisionLog" Target="revisionLog14.xml"/><Relationship Id="rId21" Type="http://schemas.openxmlformats.org/officeDocument/2006/relationships/revisionLog" Target="revisionLog131.xml"/><Relationship Id="rId34" Type="http://schemas.openxmlformats.org/officeDocument/2006/relationships/revisionLog" Target="revisionLog141.xml"/><Relationship Id="rId42" Type="http://schemas.openxmlformats.org/officeDocument/2006/relationships/revisionLog" Target="revisionLog15.xml"/><Relationship Id="rId47" Type="http://schemas.openxmlformats.org/officeDocument/2006/relationships/revisionLog" Target="revisionLog16.xml"/><Relationship Id="rId50" Type="http://schemas.openxmlformats.org/officeDocument/2006/relationships/revisionLog" Target="revisionLog11.xml"/><Relationship Id="rId55" Type="http://schemas.openxmlformats.org/officeDocument/2006/relationships/revisionLog" Target="revisionLog17.xml"/><Relationship Id="rId63" Type="http://schemas.openxmlformats.org/officeDocument/2006/relationships/revisionLog" Target="revisionLog18.xml"/><Relationship Id="rId7" Type="http://schemas.openxmlformats.org/officeDocument/2006/relationships/revisionLog" Target="revisionLog121.xml"/><Relationship Id="rId2" Type="http://schemas.openxmlformats.org/officeDocument/2006/relationships/revisionLog" Target="revisionLog1111.xml"/><Relationship Id="rId16" Type="http://schemas.openxmlformats.org/officeDocument/2006/relationships/revisionLog" Target="revisionLog14111.xml"/><Relationship Id="rId20" Type="http://schemas.openxmlformats.org/officeDocument/2006/relationships/revisionLog" Target="revisionLog1511.xml"/><Relationship Id="rId29" Type="http://schemas.openxmlformats.org/officeDocument/2006/relationships/revisionLog" Target="revisionLog1611.xml"/><Relationship Id="rId41" Type="http://schemas.openxmlformats.org/officeDocument/2006/relationships/revisionLog" Target="revisionLog181.xml"/><Relationship Id="rId54" Type="http://schemas.openxmlformats.org/officeDocument/2006/relationships/revisionLog" Target="revisionLog191.xml"/><Relationship Id="rId62" Type="http://schemas.openxmlformats.org/officeDocument/2006/relationships/revisionLog" Target="revisionLog182.xml"/><Relationship Id="rId1" Type="http://schemas.openxmlformats.org/officeDocument/2006/relationships/revisionLog" Target="revisionLog11111.xml"/><Relationship Id="rId6" Type="http://schemas.openxmlformats.org/officeDocument/2006/relationships/revisionLog" Target="revisionLog1211.xml"/><Relationship Id="rId11" Type="http://schemas.openxmlformats.org/officeDocument/2006/relationships/revisionLog" Target="revisionLog13111.xml"/><Relationship Id="rId24" Type="http://schemas.openxmlformats.org/officeDocument/2006/relationships/revisionLog" Target="revisionLog16111.xml"/><Relationship Id="rId32" Type="http://schemas.openxmlformats.org/officeDocument/2006/relationships/revisionLog" Target="revisionLog1711.xml"/><Relationship Id="rId37" Type="http://schemas.openxmlformats.org/officeDocument/2006/relationships/revisionLog" Target="revisionLog1811.xml"/><Relationship Id="rId40" Type="http://schemas.openxmlformats.org/officeDocument/2006/relationships/revisionLog" Target="revisionLog1911.xml"/><Relationship Id="rId45" Type="http://schemas.openxmlformats.org/officeDocument/2006/relationships/revisionLog" Target="revisionLog110.xml"/><Relationship Id="rId53" Type="http://schemas.openxmlformats.org/officeDocument/2006/relationships/revisionLog" Target="revisionLog112.xml"/><Relationship Id="rId58" Type="http://schemas.openxmlformats.org/officeDocument/2006/relationships/revisionLog" Target="revisionLog111.xml"/><Relationship Id="rId5" Type="http://schemas.openxmlformats.org/officeDocument/2006/relationships/revisionLog" Target="revisionLog12111.xml"/><Relationship Id="rId15" Type="http://schemas.openxmlformats.org/officeDocument/2006/relationships/revisionLog" Target="revisionLog141111.xml"/><Relationship Id="rId23" Type="http://schemas.openxmlformats.org/officeDocument/2006/relationships/revisionLog" Target="revisionLog161111.xml"/><Relationship Id="rId28" Type="http://schemas.openxmlformats.org/officeDocument/2006/relationships/revisionLog" Target="revisionLog17111.xml"/><Relationship Id="rId36" Type="http://schemas.openxmlformats.org/officeDocument/2006/relationships/revisionLog" Target="revisionLog18111.xml"/><Relationship Id="rId49" Type="http://schemas.openxmlformats.org/officeDocument/2006/relationships/revisionLog" Target="revisionLog1121.xml"/><Relationship Id="rId57" Type="http://schemas.openxmlformats.org/officeDocument/2006/relationships/revisionLog" Target="revisionLog1112.xml"/><Relationship Id="rId61" Type="http://schemas.openxmlformats.org/officeDocument/2006/relationships/revisionLog" Target="revisionLog1821.xml"/><Relationship Id="rId10" Type="http://schemas.openxmlformats.org/officeDocument/2006/relationships/revisionLog" Target="revisionLog131111.xml"/><Relationship Id="rId19" Type="http://schemas.openxmlformats.org/officeDocument/2006/relationships/revisionLog" Target="revisionLog15111.xml"/><Relationship Id="rId31" Type="http://schemas.openxmlformats.org/officeDocument/2006/relationships/revisionLog" Target="revisionLog181111.xml"/><Relationship Id="rId44" Type="http://schemas.openxmlformats.org/officeDocument/2006/relationships/revisionLog" Target="revisionLog1101.xml"/><Relationship Id="rId52" Type="http://schemas.openxmlformats.org/officeDocument/2006/relationships/revisionLog" Target="revisionLog113.xml"/><Relationship Id="rId60" Type="http://schemas.openxmlformats.org/officeDocument/2006/relationships/revisionLog" Target="revisionLog114.xml"/><Relationship Id="rId65" Type="http://schemas.openxmlformats.org/officeDocument/2006/relationships/revisionLog" Target="revisionLog1.xml"/><Relationship Id="rId4" Type="http://schemas.openxmlformats.org/officeDocument/2006/relationships/revisionLog" Target="revisionLog121111.xml"/><Relationship Id="rId9" Type="http://schemas.openxmlformats.org/officeDocument/2006/relationships/revisionLog" Target="revisionLog1311111.xml"/><Relationship Id="rId14" Type="http://schemas.openxmlformats.org/officeDocument/2006/relationships/revisionLog" Target="revisionLog1411111.xml"/><Relationship Id="rId22" Type="http://schemas.openxmlformats.org/officeDocument/2006/relationships/revisionLog" Target="revisionLog1611111.xml"/><Relationship Id="rId27" Type="http://schemas.openxmlformats.org/officeDocument/2006/relationships/revisionLog" Target="revisionLog171111.xml"/><Relationship Id="rId30" Type="http://schemas.openxmlformats.org/officeDocument/2006/relationships/revisionLog" Target="revisionLog1811111.xml"/><Relationship Id="rId35" Type="http://schemas.openxmlformats.org/officeDocument/2006/relationships/revisionLog" Target="revisionLog19111.xml"/><Relationship Id="rId43" Type="http://schemas.openxmlformats.org/officeDocument/2006/relationships/revisionLog" Target="revisionLog11011.xml"/><Relationship Id="rId48" Type="http://schemas.openxmlformats.org/officeDocument/2006/relationships/revisionLog" Target="revisionLog11211.xml"/><Relationship Id="rId56" Type="http://schemas.openxmlformats.org/officeDocument/2006/relationships/revisionLog" Target="revisionLog11121.xml"/><Relationship Id="rId64" Type="http://schemas.openxmlformats.org/officeDocument/2006/relationships/revisionLog" Target="revisionLog19.xml"/><Relationship Id="rId8" Type="http://schemas.openxmlformats.org/officeDocument/2006/relationships/revisionLog" Target="revisionLog1131.xml"/><Relationship Id="rId51" Type="http://schemas.openxmlformats.org/officeDocument/2006/relationships/revisionLog" Target="revisionLog1141.xml"/><Relationship Id="rId3" Type="http://schemas.openxmlformats.org/officeDocument/2006/relationships/revisionLog" Target="revisionLog111211.xml"/><Relationship Id="rId12" Type="http://schemas.openxmlformats.org/officeDocument/2006/relationships/revisionLog" Target="revisionLog1311.xml"/><Relationship Id="rId17" Type="http://schemas.openxmlformats.org/officeDocument/2006/relationships/revisionLog" Target="revisionLog1411.xml"/><Relationship Id="rId25" Type="http://schemas.openxmlformats.org/officeDocument/2006/relationships/revisionLog" Target="revisionLog151.xml"/><Relationship Id="rId33" Type="http://schemas.openxmlformats.org/officeDocument/2006/relationships/revisionLog" Target="revisionLog161.xml"/><Relationship Id="rId38" Type="http://schemas.openxmlformats.org/officeDocument/2006/relationships/revisionLog" Target="revisionLog171.xml"/><Relationship Id="rId46" Type="http://schemas.openxmlformats.org/officeDocument/2006/relationships/revisionLog" Target="revisionLog18211.xml"/><Relationship Id="rId59" Type="http://schemas.openxmlformats.org/officeDocument/2006/relationships/revisionLog" Target="revisionLog192.xml"/></Relationships>
</file>

<file path=xl/revisions/revisionHeaders.xml><?xml version="1.0" encoding="utf-8"?>
<headers xmlns="http://schemas.openxmlformats.org/spreadsheetml/2006/main" xmlns:r="http://schemas.openxmlformats.org/officeDocument/2006/relationships" guid="{B15387D3-D150-407F-A704-1F53D95F4917}" diskRevisions="1" revisionId="123" version="65">
  <header guid="{12933EEF-BCF3-4A9E-A25E-FBCDAEA53896}" dateTime="2019-11-12T14:00:05" maxSheetId="2" userName="Пользователь Windows" r:id="rId1">
    <sheetIdMap count="1">
      <sheetId val="1"/>
    </sheetIdMap>
  </header>
  <header guid="{2C5B2A63-1459-48AB-8627-364998162AF3}" dateTime="2019-11-12T13:59:48" maxSheetId="2" userName="Жарехина К.Н." r:id="rId2" minRId="1">
    <sheetIdMap count="1">
      <sheetId val="1"/>
    </sheetIdMap>
  </header>
  <header guid="{7072BBAA-6945-42F4-909F-82FE231917F7}" dateTime="2019-11-12T14:04:51" maxSheetId="2" userName="Филоненко Ю.С." r:id="rId3" minRId="4">
    <sheetIdMap count="1">
      <sheetId val="1"/>
    </sheetIdMap>
  </header>
  <header guid="{F92B6871-8B52-4A15-A74F-F55BF763661E}" dateTime="2019-11-12T14:06:28" maxSheetId="2" userName="Пользователь Windows" r:id="rId4" minRId="7">
    <sheetIdMap count="1">
      <sheetId val="1"/>
    </sheetIdMap>
  </header>
  <header guid="{E4E060E4-C56C-45A3-94FB-F1767C9F7277}" dateTime="2019-11-12T14:09:38" maxSheetId="2" userName="Пользователь Windows" r:id="rId5">
    <sheetIdMap count="1">
      <sheetId val="1"/>
    </sheetIdMap>
  </header>
  <header guid="{7C3A803E-2219-4630-A60A-D8098DFF1F98}" dateTime="2019-11-12T14:13:59" maxSheetId="2" userName="Пользователь Windows" r:id="rId6">
    <sheetIdMap count="1">
      <sheetId val="1"/>
    </sheetIdMap>
  </header>
  <header guid="{676C31B7-9859-44C7-9C38-AF995291E931}" dateTime="2019-11-12T14:18:14" maxSheetId="2" userName="Пользователь Windows" r:id="rId7" minRId="14" maxRId="16">
    <sheetIdMap count="1">
      <sheetId val="1"/>
    </sheetIdMap>
  </header>
  <header guid="{0A2B3543-2403-49D1-9138-CA692F054537}" dateTime="2019-11-12T14:36:27" maxSheetId="2" userName="Пользователь Windows" r:id="rId8" minRId="17" maxRId="18">
    <sheetIdMap count="1">
      <sheetId val="1"/>
    </sheetIdMap>
  </header>
  <header guid="{3D49EAEE-4DAA-4DFE-9837-6694A6A31988}" dateTime="2019-11-12T15:01:04" maxSheetId="2" userName="Филоненко Ю.С." r:id="rId9" minRId="19">
    <sheetIdMap count="1">
      <sheetId val="1"/>
    </sheetIdMap>
  </header>
  <header guid="{75406B84-C9E6-4E4A-868E-98E1460139A1}" dateTime="2019-11-12T15:08:21" maxSheetId="2" userName="Филоненко Ю.С." r:id="rId10" minRId="22">
    <sheetIdMap count="1">
      <sheetId val="1"/>
    </sheetIdMap>
  </header>
  <header guid="{6D373B00-884A-40F1-B8F8-ACF1977EDE1A}" dateTime="2019-11-12T15:10:23" maxSheetId="2" userName="Филоненко Ю.С." r:id="rId11" minRId="25" maxRId="26">
    <sheetIdMap count="1">
      <sheetId val="1"/>
    </sheetIdMap>
  </header>
  <header guid="{38F7A0AD-5305-476B-A347-5D0C752C04FF}" dateTime="2019-11-12T14:09:44" maxSheetId="2" userName="ЗиминаСИ" r:id="rId12" minRId="29" maxRId="30">
    <sheetIdMap count="1">
      <sheetId val="1"/>
    </sheetIdMap>
  </header>
  <header guid="{B9FAFD46-8324-439B-81D0-3A7721C77371}" dateTime="2019-11-12T15:14:53" maxSheetId="2" userName="Филоненко Ю.С." r:id="rId13">
    <sheetIdMap count="1">
      <sheetId val="1"/>
    </sheetIdMap>
  </header>
  <header guid="{E116D64D-232E-4B8E-836A-4F3404C38E38}" dateTime="2019-11-12T14:15:25" maxSheetId="2" userName="ЗиминаСИ" r:id="rId14" minRId="33" maxRId="34">
    <sheetIdMap count="1">
      <sheetId val="1"/>
    </sheetIdMap>
  </header>
  <header guid="{0580C03D-08B9-4F9A-859B-23FBB52BAB3F}" dateTime="2019-11-12T15:25:01" maxSheetId="2" userName="Филоненко Ю.С." r:id="rId15" minRId="35">
    <sheetIdMap count="1">
      <sheetId val="1"/>
    </sheetIdMap>
  </header>
  <header guid="{5BC0F8C8-22B1-46BD-9E82-18AE6BB2DDEA}" dateTime="2019-11-12T15:29:49" maxSheetId="2" userName="Филоненко Ю.С." r:id="rId16">
    <sheetIdMap count="1">
      <sheetId val="1"/>
    </sheetIdMap>
  </header>
  <header guid="{1FB71160-BA98-4FDB-BD08-20B639AE9C75}" dateTime="2019-11-12T17:12:38" maxSheetId="2" userName="Жарехина К.Н." r:id="rId17" minRId="40">
    <sheetIdMap count="1">
      <sheetId val="1"/>
    </sheetIdMap>
  </header>
  <header guid="{F0DBE3C6-E21F-48FC-949D-06A370294414}" dateTime="2019-11-13T14:45:52" maxSheetId="2" userName="АббакумоваОВ" r:id="rId18" minRId="41" maxRId="42">
    <sheetIdMap count="1">
      <sheetId val="1"/>
    </sheetIdMap>
  </header>
  <header guid="{843746AA-80DD-4998-9547-D535DFA49056}" dateTime="2019-11-13T14:11:56" maxSheetId="2" userName="Пользователь" r:id="rId19">
    <sheetIdMap count="1">
      <sheetId val="1"/>
    </sheetIdMap>
  </header>
  <header guid="{04BEFD11-4273-4EF1-BB6D-4BD6761A06DA}" dateTime="2019-11-13T14:45:19" maxSheetId="2" userName="ЗиминаСИ" r:id="rId20">
    <sheetIdMap count="1">
      <sheetId val="1"/>
    </sheetIdMap>
  </header>
  <header guid="{9E1B8E6A-D463-4D6E-B415-7B3B3D946EE1}" dateTime="2019-11-14T07:40:09" maxSheetId="2" userName="ЗиминаСИ" r:id="rId21" minRId="45" maxRId="46">
    <sheetIdMap count="1">
      <sheetId val="1"/>
    </sheetIdMap>
  </header>
  <header guid="{8482F592-194F-4225-BB28-177C261E3AF7}" dateTime="2019-11-14T07:40:50" maxSheetId="2" userName="ЗиминаСИ" r:id="rId22" minRId="47" maxRId="48">
    <sheetIdMap count="1">
      <sheetId val="1"/>
    </sheetIdMap>
  </header>
  <header guid="{D65975D2-9518-4D25-BA36-B1E10A7B63ED}" dateTime="2019-11-14T11:28:17" maxSheetId="2" userName="Пользователь Windows" r:id="rId23" minRId="49">
    <sheetIdMap count="1">
      <sheetId val="1"/>
    </sheetIdMap>
  </header>
  <header guid="{52D67272-6F15-4164-836E-5A551267170E}" dateTime="2019-11-14T11:28:38" maxSheetId="2" userName="Пользователь Windows" r:id="rId24" minRId="50">
    <sheetIdMap count="1">
      <sheetId val="1"/>
    </sheetIdMap>
  </header>
  <header guid="{918A01E0-D7E4-4303-AC14-6B7053634754}" dateTime="2019-11-18T14:03:28" maxSheetId="2" userName="Пользователь Windows" r:id="rId25" minRId="51" maxRId="52">
    <sheetIdMap count="1">
      <sheetId val="1"/>
    </sheetIdMap>
  </header>
  <header guid="{B425BF83-415D-41B6-B8C6-E750DE171F4D}" dateTime="2019-11-19T08:09:40" maxSheetId="2" userName="Пользователь" r:id="rId26" minRId="53" maxRId="57">
    <sheetIdMap count="1">
      <sheetId val="1"/>
    </sheetIdMap>
  </header>
  <header guid="{CBE6CDE4-03FD-4204-B847-0E8B7BAF450B}" dateTime="2019-11-19T08:09:53" maxSheetId="2" userName="Пользователь" r:id="rId27">
    <sheetIdMap count="1">
      <sheetId val="1"/>
    </sheetIdMap>
  </header>
  <header guid="{0BB9585A-2F29-4E8D-81DF-902943B5129A}" dateTime="2019-11-19T10:10:19" maxSheetId="2" userName="Жарехина К.Н." r:id="rId28" minRId="58">
    <sheetIdMap count="1">
      <sheetId val="1"/>
    </sheetIdMap>
  </header>
  <header guid="{C02FBA57-63F6-4869-BE0F-43CAF7C5583C}" dateTime="2019-11-19T10:47:57" maxSheetId="2" userName="Жарехина К.Н." r:id="rId29" minRId="59">
    <sheetIdMap count="1">
      <sheetId val="1"/>
    </sheetIdMap>
  </header>
  <header guid="{EF136D9C-5587-4111-8BB1-354DA1D212BC}" dateTime="2019-11-19T11:09:49" maxSheetId="2" userName="Пользователь Windows" r:id="rId30" minRId="60" maxRId="61">
    <sheetIdMap count="1">
      <sheetId val="1"/>
    </sheetIdMap>
  </header>
  <header guid="{5612C27E-B4E9-4132-AF7F-9D7E48CFC770}" dateTime="2019-11-19T11:15:21" maxSheetId="2" userName="Пользователь Windows" r:id="rId31" minRId="62" maxRId="63">
    <sheetIdMap count="1">
      <sheetId val="1"/>
    </sheetIdMap>
  </header>
  <header guid="{98FA0E0F-E99D-46EE-9F16-3474F3D24A26}" dateTime="2019-11-19T11:15:27" maxSheetId="2" userName="Пользователь Windows" r:id="rId32">
    <sheetIdMap count="1">
      <sheetId val="1"/>
    </sheetIdMap>
  </header>
  <header guid="{8D55539F-36B1-42AB-AD30-3C3D4398C9B5}" dateTime="2019-11-19T11:13:55" maxSheetId="2" userName="Пользователь Windows" r:id="rId33" minRId="64">
    <sheetIdMap count="1">
      <sheetId val="1"/>
    </sheetIdMap>
  </header>
  <header guid="{104075D6-B672-46C4-AB34-7F2D6383DCEA}" dateTime="2019-11-19T11:16:19" maxSheetId="2" userName="Пользователь Windows" r:id="rId34" minRId="65" maxRId="66">
    <sheetIdMap count="1">
      <sheetId val="1"/>
    </sheetIdMap>
  </header>
  <header guid="{96540A7D-DDFA-4D35-BF63-DC2E28D9D747}" dateTime="2019-11-19T11:33:54" maxSheetId="2" userName="Жарехина К.Н." r:id="rId35" minRId="67">
    <sheetIdMap count="1">
      <sheetId val="1"/>
    </sheetIdMap>
  </header>
  <header guid="{24613260-A94A-40B8-AF33-84F0D3E97515}" dateTime="2019-11-19T11:44:57" maxSheetId="2" userName="Пользователь Windows" r:id="rId36" minRId="68">
    <sheetIdMap count="1">
      <sheetId val="1"/>
    </sheetIdMap>
  </header>
  <header guid="{78233480-5196-45AD-AA34-5D9D4D8E3E69}" dateTime="2019-11-19T12:11:10" maxSheetId="2" userName="Жарехина К.Н." r:id="rId37" minRId="69">
    <sheetIdMap count="1">
      <sheetId val="1"/>
    </sheetIdMap>
  </header>
  <header guid="{A474986C-7AA8-4BE5-BBE8-AEF1510DE272}" dateTime="2019-11-19T13:41:40" maxSheetId="2" userName="Жарехина К.Н." r:id="rId38" minRId="70">
    <sheetIdMap count="1">
      <sheetId val="1"/>
    </sheetIdMap>
  </header>
  <header guid="{66BE20BD-4786-4963-8B54-F954A6C43034}" dateTime="2019-11-19T14:20:15" maxSheetId="2" userName="Жарехина К.Н." r:id="rId39" minRId="71">
    <sheetIdMap count="1">
      <sheetId val="1"/>
    </sheetIdMap>
  </header>
  <header guid="{6E4F772D-3DC7-48EB-B726-798E0F714948}" dateTime="2019-11-19T14:39:32" maxSheetId="2" userName="Жарехина К.Н." r:id="rId40" minRId="72" maxRId="73">
    <sheetIdMap count="1">
      <sheetId val="1"/>
    </sheetIdMap>
  </header>
  <header guid="{1BA00D83-42A0-4CC6-B632-D776342B6336}" dateTime="2019-11-19T14:53:46" maxSheetId="2" userName="Жарехина К.Н." r:id="rId41" minRId="74">
    <sheetIdMap count="1">
      <sheetId val="1"/>
    </sheetIdMap>
  </header>
  <header guid="{4711FE68-6B59-4C50-BFC9-51F5C15043D2}" dateTime="2019-11-19T15:14:44" maxSheetId="2" userName="Жарехина К.Н." r:id="rId42" minRId="75">
    <sheetIdMap count="1">
      <sheetId val="1"/>
    </sheetIdMap>
  </header>
  <header guid="{E16E2923-A578-4932-9AD6-EB3FFD4AB730}" dateTime="2019-11-19T15:15:52" maxSheetId="2" userName="Жарехина К.Н." r:id="rId43" minRId="76">
    <sheetIdMap count="1">
      <sheetId val="1"/>
    </sheetIdMap>
  </header>
  <header guid="{DBE07B6C-8857-47F7-B14A-123F54EF9F26}" dateTime="2019-11-19T15:31:54" maxSheetId="2" userName="Пользователь Windows" r:id="rId44" minRId="77" maxRId="78">
    <sheetIdMap count="1">
      <sheetId val="1"/>
    </sheetIdMap>
  </header>
  <header guid="{FD4B7797-E150-4E31-9415-A1C0E75363D0}" dateTime="2019-11-19T15:15:44" maxSheetId="2" userName="ЗиминаСИ" r:id="rId45" minRId="79">
    <sheetIdMap count="1">
      <sheetId val="1"/>
    </sheetIdMap>
  </header>
  <header guid="{52AAE047-2E9F-492C-BB0D-7C962A84FEFA}" dateTime="2019-11-19T15:17:43" maxSheetId="2" userName="ЗиминаСИ" r:id="rId46" minRId="80">
    <sheetIdMap count="1">
      <sheetId val="1"/>
    </sheetIdMap>
  </header>
  <header guid="{9D3C90AE-C451-4EF7-ACDB-FD1B6BAA8928}" dateTime="2019-11-19T16:19:57" maxSheetId="2" userName="ХламоваОИ" r:id="rId47">
    <sheetIdMap count="1">
      <sheetId val="1"/>
    </sheetIdMap>
  </header>
  <header guid="{B6A9CB1C-E09A-45E7-9C11-2E6ECE899404}" dateTime="2019-11-19T15:36:15" maxSheetId="2" userName="ЗиминаСИ" r:id="rId48" minRId="81">
    <sheetIdMap count="1">
      <sheetId val="1"/>
    </sheetIdMap>
  </header>
  <header guid="{BC03CE03-4A6D-43FD-95F3-FD8A98F04916}" dateTime="2019-11-19T15:37:03" maxSheetId="2" userName="ЗиминаСИ" r:id="rId49" minRId="82">
    <sheetIdMap count="1">
      <sheetId val="1"/>
    </sheetIdMap>
  </header>
  <header guid="{21D5858A-E3D5-463E-AE19-9C6D5E8F73AB}" dateTime="2019-11-19T15:38:38" maxSheetId="2" userName="ЗиминаСИ" r:id="rId50" minRId="83" maxRId="84">
    <sheetIdMap count="1">
      <sheetId val="1"/>
    </sheetIdMap>
  </header>
  <header guid="{DFE86E95-0E3E-49EC-8890-2C295C1B52EE}" dateTime="2019-11-19T16:50:03" maxSheetId="2" userName="Филоненко Ю.С." r:id="rId51" minRId="85">
    <sheetIdMap count="1">
      <sheetId val="1"/>
    </sheetIdMap>
  </header>
  <header guid="{C21EF110-26B0-44C9-9BB7-98116B5F4CD9}" dateTime="2019-11-19T16:44:50" maxSheetId="2" userName="ХламоваОИ" r:id="rId52" minRId="86" maxRId="95">
    <sheetIdMap count="1">
      <sheetId val="1"/>
    </sheetIdMap>
  </header>
  <header guid="{9137849A-2231-47F9-ADA6-A4495485BD23}" dateTime="2019-11-19T16:45:30" maxSheetId="2" userName="ХламоваОИ" r:id="rId53">
    <sheetIdMap count="1">
      <sheetId val="1"/>
    </sheetIdMap>
  </header>
  <header guid="{9D0492BA-3906-403D-8EE6-FA03419D9118}" dateTime="2019-11-19T16:47:27" maxSheetId="2" userName="ХламоваОИ" r:id="rId54" minRId="100">
    <sheetIdMap count="1">
      <sheetId val="1"/>
    </sheetIdMap>
  </header>
  <header guid="{A56C2BF1-5E24-4C12-A4BC-E0B3BF340AAD}" dateTime="2019-11-19T17:27:33" maxSheetId="2" userName="Жарехина К.Н." r:id="rId55" minRId="103">
    <sheetIdMap count="1">
      <sheetId val="1"/>
    </sheetIdMap>
  </header>
  <header guid="{0AF02A36-3AD6-4BB6-AE95-43570314CCA2}" dateTime="2019-11-27T14:05:33" maxSheetId="2" userName="Жарехина К.Н." r:id="rId56" minRId="104" maxRId="105">
    <sheetIdMap count="1">
      <sheetId val="1"/>
    </sheetIdMap>
  </header>
  <header guid="{8BD39006-522E-426A-83A9-8E08AC3834BD}" dateTime="2019-11-27T13:15:19" maxSheetId="2" userName="ЗиминаСИ" r:id="rId57" minRId="106" maxRId="107">
    <sheetIdMap count="1">
      <sheetId val="1"/>
    </sheetIdMap>
  </header>
  <header guid="{50B4925F-2992-4F87-8055-4C5F9F64FC63}" dateTime="2019-11-27T15:51:28" maxSheetId="2" userName="ХламоваОИ" r:id="rId58" minRId="108">
    <sheetIdMap count="1">
      <sheetId val="1"/>
    </sheetIdMap>
  </header>
  <header guid="{3F795AF6-A270-4DDA-A488-A4A7FD885178}" dateTime="2019-11-28T10:08:25" maxSheetId="2" userName="Жарехина К.Н." r:id="rId59" minRId="111">
    <sheetIdMap count="1">
      <sheetId val="1"/>
    </sheetIdMap>
  </header>
  <header guid="{4009B3FF-0670-4048-AFAF-2DA4348A441F}" dateTime="2019-11-28T10:26:59" maxSheetId="2" userName="Филоненко Ю.С." r:id="rId60" minRId="112">
    <sheetIdMap count="1">
      <sheetId val="1"/>
    </sheetIdMap>
  </header>
  <header guid="{C9E0DAEA-7995-4A0B-AC6F-1811B2FD2165}" dateTime="2019-11-29T15:04:14" maxSheetId="2" userName="Полина Тимофеева" r:id="rId61" minRId="113" maxRId="114">
    <sheetIdMap count="1">
      <sheetId val="1"/>
    </sheetIdMap>
  </header>
  <header guid="{82DB5E22-1D1D-4942-93A8-80EB600AC809}" dateTime="2019-11-29T15:05:36" maxSheetId="2" userName="Полина Тимофеева" r:id="rId62">
    <sheetIdMap count="1">
      <sheetId val="1"/>
    </sheetIdMap>
  </header>
  <header guid="{957E9D29-5139-4B1C-8F06-BE49B4D3C9B6}" dateTime="2019-11-29T15:06:10" maxSheetId="2" userName="Полина Тимофеева" r:id="rId63">
    <sheetIdMap count="1">
      <sheetId val="1"/>
    </sheetIdMap>
  </header>
  <header guid="{6B584D88-6FA6-4F8F-AFA6-E4BCD0E99344}" dateTime="2019-11-29T15:23:02" maxSheetId="2" userName="Полина Тимофеева" r:id="rId64" minRId="121">
    <sheetIdMap count="1">
      <sheetId val="1"/>
    </sheetIdMap>
  </header>
  <header guid="{B15387D3-D150-407F-A704-1F53D95F4917}" dateTime="2019-11-29T16:09:31" maxSheetId="2" userName="drozdovasv" r:id="rId6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A1:N7" start="0" length="2147483647">
    <dxf>
      <font>
        <name val="Times New Roman"/>
        <scheme val="none"/>
      </font>
    </dxf>
  </rfmt>
  <rfmt sheetId="1" sqref="A3:N3" start="0" length="2147483647">
    <dxf>
      <font>
        <b/>
      </font>
    </dxf>
  </rfmt>
  <rdn rId="0" localSheetId="1" customView="1" name="Z_ED8B17E5_8560_4197_8C42_AD001E3CD806_.wvu.PrintArea" hidden="1" oldHidden="1">
    <formula>Лист1!$A$1:$N$34</formula>
  </rdn>
  <rdn rId="0" localSheetId="1" customView="1" name="Z_ED8B17E5_8560_4197_8C42_AD001E3CD806_.wvu.PrintTitles" hidden="1" oldHidden="1">
    <formula>Лист1!$11:$13</formula>
  </rdn>
  <rcv guid="{ED8B17E5-8560-4197-8C42-AD001E3CD806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83" sId="1">
    <oc r="F21">
      <f>660+3453+187.578-0.078</f>
    </oc>
    <nc r="F21">
      <f>660+3453+187.5</f>
    </nc>
  </rcc>
  <rcc rId="84" sId="1" numFmtId="4">
    <oc r="O21">
      <v>-7.8E-2</v>
    </oc>
    <nc r="O21"/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79" sId="1">
    <oc r="E18">
      <f>17474.58331+12999.17962+9900</f>
    </oc>
    <nc r="E18">
      <f>17474.58331+12999.17962+9900+91336.1</f>
    </nc>
  </rcc>
</revisions>
</file>

<file path=xl/revisions/revisionLog1101.xml><?xml version="1.0" encoding="utf-8"?>
<revisions xmlns="http://schemas.openxmlformats.org/spreadsheetml/2006/main" xmlns:r="http://schemas.openxmlformats.org/officeDocument/2006/relationships">
  <rcc rId="77" sId="1" numFmtId="4">
    <oc r="O22">
      <v>15842.9</v>
    </oc>
    <nc r="O22">
      <v>2312.4</v>
    </nc>
  </rcc>
  <rcc rId="78" sId="1">
    <oc r="F22">
      <f>396.82378+789.7+15842.9</f>
    </oc>
    <nc r="F22">
      <f>396.82378+789.7+2312.4</f>
    </nc>
  </rcc>
</revisions>
</file>

<file path=xl/revisions/revisionLog11011.xml><?xml version="1.0" encoding="utf-8"?>
<revisions xmlns="http://schemas.openxmlformats.org/spreadsheetml/2006/main" xmlns:r="http://schemas.openxmlformats.org/officeDocument/2006/relationships">
  <rcc rId="76" sId="1">
    <oc r="F17">
      <f>523257.3+13.5081-681.65+8304.5+2000+4629.8+964+250+1402.8-181.28186+1500+9751.3-1753.2-388.83331+150.4+2000+1536.6+72924.6+1252+10316.5-5.22858+6499.6+725.8+28045+583.11421</f>
    </oc>
    <nc r="F17">
      <f>523257.3+13.5081-681.65+8304.5+2000+4629.8+964+250+1402.8-181.28186+1500+9751.3-1753.2-388.83331+150.4+2000+1536.6+72924.6+1252+10316.5-5.22858+6499.6+725.8+28045-583.11421</f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08" sId="1">
    <oc r="F17">
      <f>523257.3+13.5081-681.65+8304.5+2000+4629.8+964+250+1402.8-181.28186+1500+9751.3-1753.2-388.83331+150.4+2000+1536.6+72924.6+1252+10316.5-5.22858+6499.6+725.8+28045-583.11421+300</f>
    </oc>
    <nc r="F17">
      <f>523257.3+13.5081-681.65+8304.5+2000+4629.8+964+250+1402.8-181.28186+1500+9751.3-1753.2-388.83331+150.4+2000+1536.6+72924.6+1252+10316.5-5.22858+6499.6+725.8+28045-583.11421+300+118</f>
    </nc>
  </rcc>
  <rcv guid="{A07B9DE8-0DF8-4ADC-A6EF-34E14B088F5C}" action="delete"/>
  <rdn rId="0" localSheetId="1" customView="1" name="Z_A07B9DE8_0DF8_4ADC_A6EF_34E14B088F5C_.wvu.PrintArea" hidden="1" oldHidden="1">
    <formula>Лист1!$A$1:$N$34</formula>
    <oldFormula>Лист1!$A$1:$N$34</oldFormula>
  </rdn>
  <rdn rId="0" localSheetId="1" customView="1" name="Z_A07B9DE8_0DF8_4ADC_A6EF_34E14B088F5C_.wvu.PrintTitles" hidden="1" oldHidden="1">
    <formula>Лист1!$11:$13</formula>
    <oldFormula>Лист1!$11:$13</oldFormula>
  </rdn>
  <rcv guid="{A07B9DE8-0DF8-4ADC-A6EF-34E14B088F5C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c rId="1" sId="1">
    <oc r="F17">
      <f>523257.3+13.5081-681.65+8304.5+2000+4629.8+964+250+1402.8-181.28186+1500+9751.3-1753.2-388.83331+150.4+2000+1536.6+72924.6+1252+10316.5-5.22858+6499.6+725.8</f>
    </oc>
    <nc r="F17">
      <f>523257.3+13.5081-681.65+8304.5+2000+4629.8+964+250+1402.8-181.28186+1500+9751.3-1753.2-388.83331+150.4+2000+1536.6+72924.6+1252+10316.5-5.22858+6499.6+725.8+28045</f>
    </nc>
  </rcc>
  <rdn rId="0" localSheetId="1" customView="1" name="Z_DEA9083F_EF48_4A1D_A89D_4D408AD100AD_.wvu.PrintArea" hidden="1" oldHidden="1">
    <formula>Лист1!$A$1:$N$34</formula>
  </rdn>
  <rdn rId="0" localSheetId="1" customView="1" name="Z_DEA9083F_EF48_4A1D_A89D_4D408AD100AD_.wvu.PrintTitles" hidden="1" oldHidden="1">
    <formula>Лист1!$11:$13</formula>
  </rdn>
  <rcv guid="{DEA9083F-EF48-4A1D-A89D-4D408AD100AD}" action="add"/>
</revisions>
</file>

<file path=xl/revisions/revisionLog11111.xml><?xml version="1.0" encoding="utf-8"?>
<revisions xmlns="http://schemas.openxmlformats.org/spreadsheetml/2006/main" xmlns:r="http://schemas.openxmlformats.org/officeDocument/2006/relationships"/>
</file>

<file path=xl/revisions/revisionLog1112.xml><?xml version="1.0" encoding="utf-8"?>
<revisions xmlns="http://schemas.openxmlformats.org/spreadsheetml/2006/main" xmlns:r="http://schemas.openxmlformats.org/officeDocument/2006/relationships">
  <rcc rId="106" sId="1">
    <oc r="F21">
      <f>660+3453+187.5</f>
    </oc>
    <nc r="F21">
      <f>660+3453+187.5+16531.6</f>
    </nc>
  </rcc>
  <rcc rId="107" sId="1" numFmtId="4">
    <nc r="O21">
      <v>16531.599999999999</v>
    </nc>
  </rcc>
</revisions>
</file>

<file path=xl/revisions/revisionLog11121.xml><?xml version="1.0" encoding="utf-8"?>
<revisions xmlns="http://schemas.openxmlformats.org/spreadsheetml/2006/main" xmlns:r="http://schemas.openxmlformats.org/officeDocument/2006/relationships">
  <rcc rId="104" sId="1">
    <oc r="F17">
      <f>523257.3+13.5081-681.65+8304.5+2000+4629.8+964+250+1402.8-181.28186+1500+9751.3-1753.2-388.83331+150.4+2000+1536.6+72924.6+1252+10316.5-5.22858+6499.6+725.8+28045-583.11421</f>
    </oc>
    <nc r="F17">
      <f>523257.3+13.5081-681.65+8304.5+2000+4629.8+964+250+1402.8-181.28186+1500+9751.3-1753.2-388.83331+150.4+2000+1536.6+72924.6+1252+10316.5-5.22858+6499.6+725.8+28045-583.11421+300</f>
    </nc>
  </rcc>
  <rcc rId="105" sId="1">
    <oc r="F28">
      <f>344008+58.3+2400.3+250-442.5-2329.5+1509.4-4475.3-251.57092+6899.2-541.35552-292.88196+203.3+31261.4</f>
    </oc>
    <nc r="F28">
      <f>344008+58.3+2400.3+250-442.5-2329.5+1509.4-4475.3-251.57092+6899.2-541.35552-292.88196+203.3+31261.4+203.2</f>
    </nc>
  </rcc>
</revisions>
</file>

<file path=xl/revisions/revisionLog111211.xml><?xml version="1.0" encoding="utf-8"?>
<revisions xmlns="http://schemas.openxmlformats.org/spreadsheetml/2006/main" xmlns:r="http://schemas.openxmlformats.org/officeDocument/2006/relationships">
  <rcc rId="4" sId="1">
    <oc r="F28">
      <f>344008+58.3+2400.3+250-442.5-2329.5+1509.4-4475.3-251.57092+6899.2-541.35552-292.88196+203.3</f>
    </oc>
    <nc r="F28">
      <f>344008+58.3+2400.3+250-442.5-2329.5+1509.4-4475.3-251.57092+6899.2-541.35552-292.88196+203.3+31261.4</f>
    </nc>
  </rcc>
  <rcv guid="{694FF940-9F9C-41FA-8CFC-3C3BD9AD3105}" action="delete"/>
  <rdn rId="0" localSheetId="1" customView="1" name="Z_694FF940_9F9C_41FA_8CFC_3C3BD9AD3105_.wvu.PrintArea" hidden="1" oldHidden="1">
    <formula>Лист1!$A$1:$N$34</formula>
    <oldFormula>Лист1!$A$1:$N$34</oldFormula>
  </rdn>
  <rdn rId="0" localSheetId="1" customView="1" name="Z_694FF940_9F9C_41FA_8CFC_3C3BD9AD3105_.wvu.PrintTitles" hidden="1" oldHidden="1">
    <formula>Лист1!$11:$13</formula>
    <oldFormula>Лист1!$11:$13</oldFormula>
  </rdn>
  <rcv guid="{694FF940-9F9C-41FA-8CFC-3C3BD9AD3105}" action="add"/>
</revisions>
</file>

<file path=xl/revisions/revisionLog112.xml><?xml version="1.0" encoding="utf-8"?>
<revisions xmlns="http://schemas.openxmlformats.org/spreadsheetml/2006/main" xmlns:r="http://schemas.openxmlformats.org/officeDocument/2006/relationships">
  <rcv guid="{A07B9DE8-0DF8-4ADC-A6EF-34E14B088F5C}" action="delete"/>
  <rdn rId="0" localSheetId="1" customView="1" name="Z_A07B9DE8_0DF8_4ADC_A6EF_34E14B088F5C_.wvu.PrintArea" hidden="1" oldHidden="1">
    <formula>Лист1!$A$1:$O$34</formula>
    <oldFormula>Лист1!$A$1:$O$34</oldFormula>
  </rdn>
  <rdn rId="0" localSheetId="1" customView="1" name="Z_A07B9DE8_0DF8_4ADC_A6EF_34E14B088F5C_.wvu.PrintTitles" hidden="1" oldHidden="1">
    <formula>Лист1!$11:$13</formula>
    <oldFormula>Лист1!$11:$13</oldFormula>
  </rdn>
  <rcv guid="{A07B9DE8-0DF8-4ADC-A6EF-34E14B088F5C}" action="add"/>
</revisions>
</file>

<file path=xl/revisions/revisionLog1121.xml><?xml version="1.0" encoding="utf-8"?>
<revisions xmlns="http://schemas.openxmlformats.org/spreadsheetml/2006/main" xmlns:r="http://schemas.openxmlformats.org/officeDocument/2006/relationships">
  <rcc rId="82" sId="1" numFmtId="4">
    <nc r="O21">
      <v>-7.8E-2</v>
    </nc>
  </rcc>
  <rfmt sheetId="1" sqref="O21">
    <dxf>
      <numFmt numFmtId="165" formatCode="#,##0.000"/>
    </dxf>
  </rfmt>
</revisions>
</file>

<file path=xl/revisions/revisionLog11211.xml><?xml version="1.0" encoding="utf-8"?>
<revisions xmlns="http://schemas.openxmlformats.org/spreadsheetml/2006/main" xmlns:r="http://schemas.openxmlformats.org/officeDocument/2006/relationships">
  <rcc rId="81" sId="1">
    <oc r="F21">
      <f>660+3453+187.578</f>
    </oc>
    <nc r="F21">
      <f>660+3453+187.578-0.078</f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86" sId="1">
    <nc r="P14">
      <f>C14-'\\192.168.100.2\работа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программ.xlsx]Лист1'!$C$14</f>
    </nc>
  </rcc>
  <rfmt sheetId="1" sqref="P15" start="0" length="0">
    <dxf>
      <font>
        <b/>
        <sz val="14"/>
        <color auto="1"/>
        <name val="Arial Narrow"/>
        <scheme val="none"/>
      </font>
      <numFmt numFmtId="169" formatCode="#,##0.00_ ;\-#,##0.00\ "/>
      <alignment horizontal="center" readingOrder="0"/>
    </dxf>
  </rfmt>
  <rfmt sheetId="1" sqref="P16" start="0" length="0">
    <dxf>
      <font>
        <sz val="14"/>
        <color auto="1"/>
        <name val="Arial Narrow"/>
        <scheme val="none"/>
      </font>
      <numFmt numFmtId="169" formatCode="#,##0.00_ ;\-#,##0.00\ "/>
      <alignment horizontal="center" readingOrder="0"/>
    </dxf>
  </rfmt>
  <rfmt sheetId="1" sqref="P17" start="0" length="0">
    <dxf>
      <font>
        <sz val="14"/>
        <color auto="1"/>
        <name val="Arial Narrow"/>
        <scheme val="none"/>
      </font>
      <numFmt numFmtId="169" formatCode="#,##0.00_ ;\-#,##0.00\ "/>
      <alignment horizontal="center" readingOrder="0"/>
    </dxf>
  </rfmt>
  <rfmt sheetId="1" sqref="P18" start="0" length="0">
    <dxf>
      <font>
        <sz val="14"/>
        <color auto="1"/>
        <name val="Arial Narrow"/>
        <scheme val="none"/>
      </font>
      <numFmt numFmtId="169" formatCode="#,##0.00_ ;\-#,##0.00\ "/>
      <alignment horizontal="center" readingOrder="0"/>
    </dxf>
  </rfmt>
  <rcc rId="87" sId="1">
    <nc r="P15">
      <f>C15-'\\192.168.100.2\работа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программ.xlsx]Лист1'!$C$15</f>
    </nc>
  </rcc>
  <rcc rId="88" sId="1">
    <nc r="P16">
      <f>C16-'\\192.168.100.2\работа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программ.xlsx]Лист1'!$C$16</f>
    </nc>
  </rcc>
  <rcc rId="89" sId="1">
    <nc r="P17">
      <f>C17-'\\192.168.100.2\работа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программ.xlsx]Лист1'!$C$17</f>
    </nc>
  </rcc>
  <rcc rId="90" sId="1">
    <nc r="P18">
      <f>C18-'\\192.168.100.2\работа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программ.xlsx]Лист1'!$C$18</f>
    </nc>
  </rcc>
  <rcc rId="91" sId="1">
    <nc r="O19">
      <f>C19-'\\192.168.100.2\работа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программ.xlsx]Лист1'!$C$19</f>
    </nc>
  </rcc>
  <rcc rId="92" sId="1">
    <nc r="P22">
      <f>C22-'\\192.168.100.2\работа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программ.xlsx]Лист1'!$C$22</f>
    </nc>
  </rcc>
  <rcc rId="93" sId="1">
    <nc r="P24">
      <f>C24-'\\192.168.100.2\работа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программ.xlsx]Лист1'!$C$24</f>
    </nc>
  </rcc>
  <rcc rId="94" sId="1" odxf="1" dxf="1">
    <nc r="P28">
      <f>C28-'\\192.168.100.2\работа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программ.xlsx]Лист1'!$C$28</f>
    </nc>
    <odxf>
      <numFmt numFmtId="0" formatCode="General"/>
    </odxf>
    <ndxf>
      <numFmt numFmtId="170" formatCode="#,##0.000000"/>
    </ndxf>
  </rcc>
  <rcc rId="95" sId="1">
    <nc r="P34">
      <f>C34-'\\192.168.100.2\работа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программ.xlsx]Лист1'!$C$34</f>
    </nc>
  </rcc>
  <rcv guid="{A07B9DE8-0DF8-4ADC-A6EF-34E14B088F5C}" action="delete"/>
  <rdn rId="0" localSheetId="1" customView="1" name="Z_A07B9DE8_0DF8_4ADC_A6EF_34E14B088F5C_.wvu.PrintArea" hidden="1" oldHidden="1">
    <formula>Лист1!$A$1:$O$34</formula>
    <oldFormula>Лист1!$A$1:$N$34</oldFormula>
  </rdn>
  <rdn rId="0" localSheetId="1" customView="1" name="Z_A07B9DE8_0DF8_4ADC_A6EF_34E14B088F5C_.wvu.PrintTitles" hidden="1" oldHidden="1">
    <formula>Лист1!$11:$13</formula>
    <oldFormula>Лист1!$11:$13</oldFormula>
  </rdn>
  <rcv guid="{A07B9DE8-0DF8-4ADC-A6EF-34E14B088F5C}" action="add"/>
</revisions>
</file>

<file path=xl/revisions/revisionLog1131.xml><?xml version="1.0" encoding="utf-8"?>
<revisions xmlns="http://schemas.openxmlformats.org/spreadsheetml/2006/main" xmlns:r="http://schemas.openxmlformats.org/officeDocument/2006/relationships">
  <rcc rId="17" sId="1">
    <oc r="F16">
      <f>118233.4+1744.5-450-72.1+401.8-262.7+0.05719+2515.8-4.20651+1011-77.01599</f>
    </oc>
    <nc r="F16">
      <f>118233.4+1744.5-450-72.1+401.8-262.7+0.05719+2515.8-4.20651+1011-77.01599+14478.5</f>
    </nc>
  </rcc>
  <rcc rId="18" sId="1">
    <oc r="F15">
      <f>8907.3+48+660-0.00241-16.5-1011-48</f>
    </oc>
    <nc r="F15">
      <f>8907.3+48+660-0.00241-16.5-1011-48+2.2</f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12" sId="1">
    <oc r="F28">
      <f>344008+58.3+2400.3+250-442.5-2329.5+1509.4-4475.3-251.57092+6899.2-541.35552-292.88196+203.3+31261.4+203.2</f>
    </oc>
    <nc r="F28">
      <f>344008+58.3+2400.3+250-442.5-2329.5+1509.4-4475.3-251.57092+6899.2-541.35552-292.88196+203.3+31261.4+203.2+285</f>
    </nc>
  </rcc>
</revisions>
</file>

<file path=xl/revisions/revisionLog1141.xml><?xml version="1.0" encoding="utf-8"?>
<revisions xmlns="http://schemas.openxmlformats.org/spreadsheetml/2006/main" xmlns:r="http://schemas.openxmlformats.org/officeDocument/2006/relationships">
  <rcc rId="85" sId="1">
    <oc r="F28">
      <f>344008+58.3+2400.3+250-442.5-2329.5+1509.4-4475.3-251.57092+6899.2-541.35552-292.88196+203.3+31261.4+203.2</f>
    </oc>
    <nc r="F28">
      <f>344008+58.3+2400.3+250-442.5-2329.5+1509.4-4475.3-251.57092+6899.2-541.35552-292.88196+203.3+31261.4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v guid="{694FF940-9F9C-41FA-8CFC-3C3BD9AD3105}" action="delete"/>
  <rdn rId="0" localSheetId="1" customView="1" name="Z_694FF940_9F9C_41FA_8CFC_3C3BD9AD3105_.wvu.PrintArea" hidden="1" oldHidden="1">
    <formula>Лист1!$A$1:$N$34</formula>
    <oldFormula>Лист1!$A$1:$N$34</oldFormula>
  </rdn>
  <rdn rId="0" localSheetId="1" customView="1" name="Z_694FF940_9F9C_41FA_8CFC_3C3BD9AD3105_.wvu.PrintTitles" hidden="1" oldHidden="1">
    <formula>Лист1!$11:$13</formula>
    <oldFormula>Лист1!$11:$13</oldFormula>
  </rdn>
  <rcv guid="{694FF940-9F9C-41FA-8CFC-3C3BD9AD3105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14" sId="1">
    <oc r="E30">
      <f>1933.7+885.1795</f>
    </oc>
    <nc r="E30">
      <f>1933.7+885.1795+285.1</f>
    </nc>
  </rcc>
  <rcc rId="15" sId="1">
    <oc r="F30">
      <f>41447.2-80.3+5.1-79.50156+780</f>
    </oc>
    <nc r="F30">
      <f>41447.2-80.3+5.1-79.50156+780+2121</f>
    </nc>
  </rcc>
  <rcc rId="16" sId="1" numFmtId="4">
    <oc r="O30" t="inlineStr">
      <is>
        <t>780-79,50156</t>
      </is>
    </oc>
    <nc r="O30">
      <v>2406.1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v guid="{D2E7C65E-993F-4074-BFB2-2160D98E62A3}" action="delete"/>
  <rdn rId="0" localSheetId="1" customView="1" name="Z_D2E7C65E_993F_4074_BFB2_2160D98E62A3_.wvu.PrintArea" hidden="1" oldHidden="1">
    <formula>Лист1!$A$1:$N$34</formula>
    <oldFormula>Лист1!$A$1:$N$34</oldFormula>
  </rdn>
  <rdn rId="0" localSheetId="1" customView="1" name="Z_D2E7C65E_993F_4074_BFB2_2160D98E62A3_.wvu.PrintTitles" hidden="1" oldHidden="1">
    <formula>Лист1!$11:$13</formula>
    <oldFormula>Лист1!$11:$13</oldFormula>
  </rdn>
  <rcv guid="{D2E7C65E-993F-4074-BFB2-2160D98E62A3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v guid="{D2E7C65E-993F-4074-BFB2-2160D98E62A3}" action="delete"/>
  <rdn rId="0" localSheetId="1" customView="1" name="Z_D2E7C65E_993F_4074_BFB2_2160D98E62A3_.wvu.PrintArea" hidden="1" oldHidden="1">
    <formula>Лист1!$A$1:$N$34</formula>
    <oldFormula>Лист1!$A$1:$N$34</oldFormula>
  </rdn>
  <rdn rId="0" localSheetId="1" customView="1" name="Z_D2E7C65E_993F_4074_BFB2_2160D98E62A3_.wvu.PrintTitles" hidden="1" oldHidden="1">
    <formula>Лист1!$11:$13</formula>
    <oldFormula>Лист1!$11:$13</oldFormula>
  </rdn>
  <rcv guid="{D2E7C65E-993F-4074-BFB2-2160D98E62A3}" action="add"/>
</revisions>
</file>

<file path=xl/revisions/revisionLog121111.xml><?xml version="1.0" encoding="utf-8"?>
<revisions xmlns="http://schemas.openxmlformats.org/spreadsheetml/2006/main" xmlns:r="http://schemas.openxmlformats.org/officeDocument/2006/relationships">
  <rcc rId="7" sId="1">
    <oc r="F15">
      <f>8907.3+48+660-0.00241-16.5-1011</f>
    </oc>
    <nc r="F15">
      <f>8907.3+48+660-0.00241-16.5-1011-48</f>
    </nc>
  </rcc>
  <rcv guid="{D2E7C65E-993F-4074-BFB2-2160D98E62A3}" action="delete"/>
  <rdn rId="0" localSheetId="1" customView="1" name="Z_D2E7C65E_993F_4074_BFB2_2160D98E62A3_.wvu.PrintArea" hidden="1" oldHidden="1">
    <formula>Лист1!$A$1:$N$34</formula>
    <oldFormula>Лист1!$A$1:$N$34</oldFormula>
  </rdn>
  <rdn rId="0" localSheetId="1" customView="1" name="Z_D2E7C65E_993F_4074_BFB2_2160D98E62A3_.wvu.PrintTitles" hidden="1" oldHidden="1">
    <formula>Лист1!$11:$13</formula>
    <oldFormula>Лист1!$11:$13</oldFormula>
  </rdn>
  <rcv guid="{D2E7C65E-993F-4074-BFB2-2160D98E62A3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53" sId="1" numFmtId="4">
    <oc r="O31">
      <v>1540.9</v>
    </oc>
    <nc r="O31"/>
  </rcc>
  <rcc rId="54" sId="1" numFmtId="4">
    <oc r="O32">
      <v>25000</v>
    </oc>
    <nc r="O32"/>
  </rcc>
  <rcc rId="55" sId="1" numFmtId="4">
    <oc r="O33">
      <v>84.3</v>
    </oc>
    <nc r="O33"/>
  </rcc>
  <rcc rId="56" sId="1" numFmtId="4">
    <oc r="O29">
      <v>393.1</v>
    </oc>
    <nc r="O29"/>
  </rcc>
  <rcc rId="57" sId="1" numFmtId="4">
    <oc r="O26">
      <v>5279.7</v>
    </oc>
    <nc r="O26"/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45" sId="1" numFmtId="4">
    <oc r="D20">
      <v>1951.7180000000001</v>
    </oc>
    <nc r="D20">
      <v>1951.7164</v>
    </nc>
  </rcc>
  <rcc rId="46" sId="1" numFmtId="4">
    <oc r="E20">
      <v>241.22399999999999</v>
    </oc>
    <nc r="E20">
      <v>241.22559999999999</v>
    </nc>
  </rcc>
</revisions>
</file>

<file path=xl/revisions/revisionLog1311.xml><?xml version="1.0" encoding="utf-8"?>
<revisions xmlns="http://schemas.openxmlformats.org/spreadsheetml/2006/main" xmlns:r="http://schemas.openxmlformats.org/officeDocument/2006/relationships">
  <rcc rId="29" sId="1">
    <oc r="F33">
      <f>959+353.7</f>
    </oc>
    <nc r="F33">
      <f>959+353.7+9.6+74.7</f>
    </nc>
  </rcc>
  <rcc rId="30" sId="1" numFmtId="4">
    <oc r="O33">
      <v>353.7</v>
    </oc>
    <nc r="O33">
      <v>84.3</v>
    </nc>
  </rcc>
</revisions>
</file>

<file path=xl/revisions/revisionLog13111.xml><?xml version="1.0" encoding="utf-8"?>
<revisions xmlns="http://schemas.openxmlformats.org/spreadsheetml/2006/main" xmlns:r="http://schemas.openxmlformats.org/officeDocument/2006/relationships">
  <rcc rId="25" sId="1">
    <oc r="E15">
      <f>489.8+34.86006</f>
    </oc>
    <nc r="E15">
      <f>489.8+34.86006+67.3</f>
    </nc>
  </rcc>
  <rcc rId="26" sId="1">
    <oc r="E16">
      <f>10907.2+345+171.15103+470.43994</f>
    </oc>
    <nc r="E16">
      <f>10907.2+345+171.15103+470.43994+1028.1</f>
    </nc>
  </rcc>
  <rcv guid="{694FF940-9F9C-41FA-8CFC-3C3BD9AD3105}" action="delete"/>
  <rdn rId="0" localSheetId="1" customView="1" name="Z_694FF940_9F9C_41FA_8CFC_3C3BD9AD3105_.wvu.PrintArea" hidden="1" oldHidden="1">
    <formula>Лист1!$A$1:$N$34</formula>
    <oldFormula>Лист1!$A$1:$N$34</oldFormula>
  </rdn>
  <rdn rId="0" localSheetId="1" customView="1" name="Z_694FF940_9F9C_41FA_8CFC_3C3BD9AD3105_.wvu.PrintTitles" hidden="1" oldHidden="1">
    <formula>Лист1!$11:$13</formula>
    <oldFormula>Лист1!$11:$13</oldFormula>
  </rdn>
  <rcv guid="{694FF940-9F9C-41FA-8CFC-3C3BD9AD3105}" action="add"/>
</revisions>
</file>

<file path=xl/revisions/revisionLog131111.xml><?xml version="1.0" encoding="utf-8"?>
<revisions xmlns="http://schemas.openxmlformats.org/spreadsheetml/2006/main" xmlns:r="http://schemas.openxmlformats.org/officeDocument/2006/relationships">
  <rcc rId="22" sId="1">
    <oc r="E17">
      <f>1855668.7+465.5+2288+0.05422+45000+1012.95801+182.78004+93.64512+2320+7883.4+19.9581+20392.2+32030</f>
    </oc>
    <nc r="E17">
      <f>1855668.7+465.5+2288+0.05422+45000+1012.95801+182.78004+93.64512+2320+7883.4+19.9581+20392.2+32030+949.8+2946.4</f>
    </nc>
  </rcc>
  <rcv guid="{694FF940-9F9C-41FA-8CFC-3C3BD9AD3105}" action="delete"/>
  <rdn rId="0" localSheetId="1" customView="1" name="Z_694FF940_9F9C_41FA_8CFC_3C3BD9AD3105_.wvu.PrintArea" hidden="1" oldHidden="1">
    <formula>Лист1!$A$1:$N$34</formula>
    <oldFormula>Лист1!$A$1:$N$34</oldFormula>
  </rdn>
  <rdn rId="0" localSheetId="1" customView="1" name="Z_694FF940_9F9C_41FA_8CFC_3C3BD9AD3105_.wvu.PrintTitles" hidden="1" oldHidden="1">
    <formula>Лист1!$11:$13</formula>
    <oldFormula>Лист1!$11:$13</oldFormula>
  </rdn>
  <rcv guid="{694FF940-9F9C-41FA-8CFC-3C3BD9AD3105}" action="add"/>
</revisions>
</file>

<file path=xl/revisions/revisionLog1311111.xml><?xml version="1.0" encoding="utf-8"?>
<revisions xmlns="http://schemas.openxmlformats.org/spreadsheetml/2006/main" xmlns:r="http://schemas.openxmlformats.org/officeDocument/2006/relationships">
  <rcc rId="19" sId="1">
    <oc r="E28">
      <f>61309.2+260.7704+88.37123+768+4475.3+315.63569+1478.7</f>
    </oc>
    <nc r="E28">
      <f>61309.2+260.7704+88.37123+768+4475.3+315.63569+1478.7+10241.9+925.4</f>
    </nc>
  </rcc>
  <rcv guid="{694FF940-9F9C-41FA-8CFC-3C3BD9AD3105}" action="delete"/>
  <rdn rId="0" localSheetId="1" customView="1" name="Z_694FF940_9F9C_41FA_8CFC_3C3BD9AD3105_.wvu.PrintArea" hidden="1" oldHidden="1">
    <formula>Лист1!$A$1:$N$34</formula>
    <oldFormula>Лист1!$A$1:$N$34</oldFormula>
  </rdn>
  <rdn rId="0" localSheetId="1" customView="1" name="Z_694FF940_9F9C_41FA_8CFC_3C3BD9AD3105_.wvu.PrintTitles" hidden="1" oldHidden="1">
    <formula>Лист1!$11:$13</formula>
    <oldFormula>Лист1!$11:$13</oldFormula>
  </rdn>
  <rcv guid="{694FF940-9F9C-41FA-8CFC-3C3BD9AD3105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cc rId="71" sId="1">
    <oc r="F17">
      <f>523257.3+13.5081-681.65+8304.5+2000+4629.8+964+250+1402.8-181.28186+1500+9751.3-1753.2-388.83331+150.4+2000+1536.6+72924.6+1252+10316.5-5.22858+6499.6+725.8+28045+382</f>
    </oc>
    <nc r="F17">
      <f>523257.3+13.5081-681.65+8304.5+2000+4629.8+964+250+1402.8-181.28186+1500+9751.3-1753.2-388.83331+150.4+2000+1536.6+72924.6+1252+10316.5-5.22858+6499.6+725.8+28045+382+583.11421</f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65" sId="1">
    <oc r="F15">
      <f>8907.3+48+660-0.00241-16.5-1011-48+2.2</f>
    </oc>
    <nc r="F15">
      <f>8907.3+48+660-0.00241-16.5-1011-48+2.2+349.6</f>
    </nc>
  </rcc>
  <rcc rId="66" sId="1">
    <oc r="F16">
      <f>118233.4+1744.5-450-72.1+401.8-262.7+0.05719+2515.8-4.20651+1011-77.01599+14320.1</f>
    </oc>
    <nc r="F16">
      <f>118233.4+1744.5-450-72.1+401.8-262.7+0.05719+2515.8-4.20651+1011-77.01599+14320.1-349.6</f>
    </nc>
  </rcc>
</revisions>
</file>

<file path=xl/revisions/revisionLog1411.xml><?xml version="1.0" encoding="utf-8"?>
<revisions xmlns="http://schemas.openxmlformats.org/spreadsheetml/2006/main" xmlns:r="http://schemas.openxmlformats.org/officeDocument/2006/relationships">
  <rcc rId="40" sId="1">
    <oc r="A1" t="inlineStr">
      <is>
        <t xml:space="preserve">             Приложение 2</t>
      </is>
    </oc>
    <nc r="A1" t="inlineStr">
      <is>
        <t xml:space="preserve">             Приложение 1</t>
      </is>
    </nc>
  </rcc>
</revisions>
</file>

<file path=xl/revisions/revisionLog14111.xml><?xml version="1.0" encoding="utf-8"?>
<revisions xmlns="http://schemas.openxmlformats.org/spreadsheetml/2006/main" xmlns:r="http://schemas.openxmlformats.org/officeDocument/2006/relationships">
  <rcv guid="{694FF940-9F9C-41FA-8CFC-3C3BD9AD3105}" action="delete"/>
  <rdn rId="0" localSheetId="1" customView="1" name="Z_694FF940_9F9C_41FA_8CFC_3C3BD9AD3105_.wvu.PrintArea" hidden="1" oldHidden="1">
    <formula>Лист1!$A$1:$N$34</formula>
    <oldFormula>Лист1!$A$1:$N$34</oldFormula>
  </rdn>
  <rdn rId="0" localSheetId="1" customView="1" name="Z_694FF940_9F9C_41FA_8CFC_3C3BD9AD3105_.wvu.PrintTitles" hidden="1" oldHidden="1">
    <formula>Лист1!$11:$13</formula>
    <oldFormula>Лист1!$11:$13</oldFormula>
  </rdn>
  <rcv guid="{694FF940-9F9C-41FA-8CFC-3C3BD9AD3105}" action="add"/>
</revisions>
</file>

<file path=xl/revisions/revisionLog141111.xml><?xml version="1.0" encoding="utf-8"?>
<revisions xmlns="http://schemas.openxmlformats.org/spreadsheetml/2006/main" xmlns:r="http://schemas.openxmlformats.org/officeDocument/2006/relationships">
  <rcc rId="35" sId="1">
    <oc r="E28">
      <f>61309.2+260.7704+88.37123+768+4475.3+315.63569+1478.7+10241.9+925.4</f>
    </oc>
    <nc r="E28">
      <f>61309.2+260.7704+88.37123+768+4475.3+315.63569+1478.7+10241.9+925.4+72.6</f>
    </nc>
  </rcc>
  <rcv guid="{694FF940-9F9C-41FA-8CFC-3C3BD9AD3105}" action="delete"/>
  <rdn rId="0" localSheetId="1" customView="1" name="Z_694FF940_9F9C_41FA_8CFC_3C3BD9AD3105_.wvu.PrintArea" hidden="1" oldHidden="1">
    <formula>Лист1!$A$1:$N$34</formula>
    <oldFormula>Лист1!$A$1:$N$34</oldFormula>
  </rdn>
  <rdn rId="0" localSheetId="1" customView="1" name="Z_694FF940_9F9C_41FA_8CFC_3C3BD9AD3105_.wvu.PrintTitles" hidden="1" oldHidden="1">
    <formula>Лист1!$11:$13</formula>
    <oldFormula>Лист1!$11:$13</oldFormula>
  </rdn>
  <rcv guid="{694FF940-9F9C-41FA-8CFC-3C3BD9AD3105}" action="add"/>
</revisions>
</file>

<file path=xl/revisions/revisionLog1411111.xml><?xml version="1.0" encoding="utf-8"?>
<revisions xmlns="http://schemas.openxmlformats.org/spreadsheetml/2006/main" xmlns:r="http://schemas.openxmlformats.org/officeDocument/2006/relationships">
  <rcc rId="33" sId="1">
    <oc r="F33">
      <f>959+353.7+9.6+74.7</f>
    </oc>
    <nc r="F33">
      <f>959+353.7+74.7</f>
    </nc>
  </rcc>
  <rcc rId="34" sId="1" numFmtId="4">
    <nc r="E33">
      <v>9.6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75" sId="1">
    <oc r="E17">
      <f>1855668.7+465.5+2288+0.05422+45000+1012.95801+182.78004+93.64512+2320+7883.4+19.9581+20392.2+32030+949.8+2946.4</f>
    </oc>
    <nc r="E17">
      <f>1855668.7+465.5+2288+0.05422+45000+1012.95801+182.78004+93.64512+2320+7883.4+19.9581+20392.2+32030+949.8+2946.4+36319.60002</f>
    </nc>
  </rcc>
  <rfmt sheetId="1" sqref="D17:E17">
    <dxf>
      <fill>
        <patternFill patternType="solid">
          <bgColor rgb="FFFFFF00"/>
        </patternFill>
      </fill>
    </dxf>
  </rfmt>
</revisions>
</file>

<file path=xl/revisions/revisionLog151.xml><?xml version="1.0" encoding="utf-8"?>
<revisions xmlns="http://schemas.openxmlformats.org/spreadsheetml/2006/main" xmlns:r="http://schemas.openxmlformats.org/officeDocument/2006/relationships">
  <rcc rId="51" sId="1">
    <oc r="F30">
      <f>41447.2-80.3+5.1-79.50156+780+2121</f>
    </oc>
    <nc r="F30">
      <f>41447.2-80.3+5.1-79.50156+780+2121+474.3</f>
    </nc>
  </rcc>
  <rcc rId="52" sId="1" numFmtId="4">
    <oc r="O30">
      <v>2406.1</v>
    </oc>
    <nc r="O30">
      <v>474.3</v>
    </nc>
  </rcc>
</revisions>
</file>

<file path=xl/revisions/revisionLog1511.xml><?xml version="1.0" encoding="utf-8"?>
<revisions xmlns="http://schemas.openxmlformats.org/spreadsheetml/2006/main" xmlns:r="http://schemas.openxmlformats.org/officeDocument/2006/relationships">
  <rfmt sheetId="1" sqref="F29">
    <dxf>
      <fill>
        <patternFill>
          <bgColor theme="0"/>
        </patternFill>
      </fill>
    </dxf>
  </rfmt>
</revisions>
</file>

<file path=xl/revisions/revisionLog15111.xml><?xml version="1.0" encoding="utf-8"?>
<revisions xmlns="http://schemas.openxmlformats.org/spreadsheetml/2006/main" xmlns:r="http://schemas.openxmlformats.org/officeDocument/2006/relationships">
  <rfmt sheetId="1" sqref="A29:O29">
    <dxf>
      <fill>
        <patternFill patternType="none">
          <bgColor auto="1"/>
        </patternFill>
      </fill>
    </dxf>
  </rfmt>
  <rfmt sheetId="1" sqref="F29">
    <dxf>
      <fill>
        <patternFill patternType="solid">
          <bgColor rgb="FFFFFF00"/>
        </patternFill>
      </fill>
    </dxf>
  </rfmt>
  <rcv guid="{77342973-F593-4818-90AC-5F36DBBD3018}" action="delete"/>
  <rdn rId="0" localSheetId="1" customView="1" name="Z_77342973_F593_4818_90AC_5F36DBBD3018_.wvu.PrintArea" hidden="1" oldHidden="1">
    <formula>Лист1!$A$1:$N$34</formula>
    <oldFormula>Лист1!$A$1:$N$34</oldFormula>
  </rdn>
  <rdn rId="0" localSheetId="1" customView="1" name="Z_77342973_F593_4818_90AC_5F36DBBD3018_.wvu.PrintTitles" hidden="1" oldHidden="1">
    <formula>Лист1!$11:$13</formula>
    <oldFormula>Лист1!$11:$13</oldFormula>
  </rdn>
  <rcv guid="{77342973-F593-4818-90AC-5F36DBBD3018}" action="add"/>
</revisions>
</file>

<file path=xl/revisions/revisionLog16.xml><?xml version="1.0" encoding="utf-8"?>
<revisions xmlns="http://schemas.openxmlformats.org/spreadsheetml/2006/main" xmlns:r="http://schemas.openxmlformats.org/officeDocument/2006/relationships">
  <rfmt sheetId="1" sqref="C16:F20">
    <dxf>
      <fill>
        <patternFill patternType="none">
          <bgColor auto="1"/>
        </patternFill>
      </fill>
    </dxf>
  </rfmt>
  <rfmt sheetId="1" sqref="F17:F31">
    <dxf>
      <fill>
        <patternFill patternType="none">
          <bgColor auto="1"/>
        </patternFill>
      </fill>
    </dxf>
  </rfmt>
</revisions>
</file>

<file path=xl/revisions/revisionLog161.xml><?xml version="1.0" encoding="utf-8"?>
<revisions xmlns="http://schemas.openxmlformats.org/spreadsheetml/2006/main" xmlns:r="http://schemas.openxmlformats.org/officeDocument/2006/relationships">
  <rcc rId="64" sId="1">
    <oc r="F16">
      <f>118233.4+1744.5-450-72.1+401.8-262.7+0.05719+2515.8-4.20651+1011-77.01599+14478.5</f>
    </oc>
    <nc r="F16">
      <f>118233.4+1744.5-450-72.1+401.8-262.7+0.05719+2515.8-4.20651+1011-77.01599+14320.1</f>
    </nc>
  </rcc>
</revisions>
</file>

<file path=xl/revisions/revisionLog1611.xml><?xml version="1.0" encoding="utf-8"?>
<revisions xmlns="http://schemas.openxmlformats.org/spreadsheetml/2006/main" xmlns:r="http://schemas.openxmlformats.org/officeDocument/2006/relationships">
  <rcc rId="59" sId="1">
    <oc r="F17">
      <f>523257.3+13.5081-681.65+8304.5+2000+4629.8+964+250+1402.8-181.28186+1500+9751.3-1753.2-388.83331+150.4+2000+1536.6+72924.6+1252+10316.5-5.22858+6499.6+725.8+28045</f>
    </oc>
    <nc r="F17">
      <f>523257.3+13.5081-681.65+8304.5+2000+4629.8+964+250+1402.8-181.28186+1500+9751.3-1753.2-388.83331+150.4+2000+1536.6+72924.6+1252+10316.5-5.22858+6499.6+725.8+28045+430</f>
    </nc>
  </rcc>
</revisions>
</file>

<file path=xl/revisions/revisionLog16111.xml><?xml version="1.0" encoding="utf-8"?>
<revisions xmlns="http://schemas.openxmlformats.org/spreadsheetml/2006/main" xmlns:r="http://schemas.openxmlformats.org/officeDocument/2006/relationships">
  <rcc rId="50" sId="1" numFmtId="4">
    <oc r="O32">
      <v>20000</v>
    </oc>
    <nc r="O32">
      <v>25000</v>
    </nc>
  </rcc>
</revisions>
</file>

<file path=xl/revisions/revisionLog161111.xml><?xml version="1.0" encoding="utf-8"?>
<revisions xmlns="http://schemas.openxmlformats.org/spreadsheetml/2006/main" xmlns:r="http://schemas.openxmlformats.org/officeDocument/2006/relationships">
  <rcc rId="49" sId="1">
    <oc r="F32">
      <f>160+388.1+20000</f>
    </oc>
    <nc r="F32">
      <f>160+388.1+20000+5000</f>
    </nc>
  </rcc>
</revisions>
</file>

<file path=xl/revisions/revisionLog1611111.xml><?xml version="1.0" encoding="utf-8"?>
<revisions xmlns="http://schemas.openxmlformats.org/spreadsheetml/2006/main" xmlns:r="http://schemas.openxmlformats.org/officeDocument/2006/relationships">
  <rcc rId="47" sId="1" numFmtId="4">
    <oc r="O18">
      <v>87.2</v>
    </oc>
    <nc r="O18"/>
  </rcc>
  <rcc rId="48" sId="1" numFmtId="4">
    <oc r="O20">
      <v>736.3</v>
    </oc>
    <nc r="O20"/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03" sId="1">
    <oc r="E26">
      <f>27907.7+2794.5</f>
    </oc>
    <nc r="E26">
      <f>27907.7+2794.5+1875.8</f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70" sId="1">
    <oc r="F17">
      <f>523257.3+13.5081-681.65+8304.5+2000+4629.8+964+250+1402.8-181.28186+1500+9751.3-1753.2-388.83331+150.4+2000+1536.6+72924.6+1252+10316.5-5.22858+6499.6+725.8+28045+430</f>
    </oc>
    <nc r="F17">
      <f>523257.3+13.5081-681.65+8304.5+2000+4629.8+964+250+1402.8-181.28186+1500+9751.3-1753.2-388.83331+150.4+2000+1536.6+72924.6+1252+10316.5-5.22858+6499.6+725.8+28045+382</f>
    </nc>
  </rcc>
</revisions>
</file>

<file path=xl/revisions/revisionLog1711.xml><?xml version="1.0" encoding="utf-8"?>
<revisions xmlns="http://schemas.openxmlformats.org/spreadsheetml/2006/main" xmlns:r="http://schemas.openxmlformats.org/officeDocument/2006/relationships">
  <rfmt sheetId="1" sqref="F22">
    <dxf>
      <fill>
        <patternFill patternType="solid">
          <bgColor rgb="FFFFFF00"/>
        </patternFill>
      </fill>
    </dxf>
  </rfmt>
</revisions>
</file>

<file path=xl/revisions/revisionLog17111.xml><?xml version="1.0" encoding="utf-8"?>
<revisions xmlns="http://schemas.openxmlformats.org/spreadsheetml/2006/main" xmlns:r="http://schemas.openxmlformats.org/officeDocument/2006/relationships">
  <rcc rId="58" sId="1">
    <oc r="F28">
      <f>344008+58.3+2400.3+250-442.5-2329.5+1509.4-4475.3-251.57092+6899.2-541.35552-292.88196+203.3+31261.4</f>
    </oc>
    <nc r="F28">
      <f>344008+58.3+2400.3+250-442.5-2329.5+1509.4-4475.3-251.57092+6899.2-541.35552-292.88196+203.3+31261.4+203.2</f>
    </nc>
  </rcc>
</revisions>
</file>

<file path=xl/revisions/revisionLog171111.xml><?xml version="1.0" encoding="utf-8"?>
<revisions xmlns="http://schemas.openxmlformats.org/spreadsheetml/2006/main" xmlns:r="http://schemas.openxmlformats.org/officeDocument/2006/relationships">
  <rfmt sheetId="1" sqref="F30">
    <dxf>
      <fill>
        <patternFill patternType="solid">
          <bgColor rgb="FFFFFF00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>
  <rcv guid="{D4B4999A-6943-44ED-84B7-AE546DD92373}" action="delete"/>
  <rdn rId="0" localSheetId="1" customView="1" name="Z_D4B4999A_6943_44ED_84B7_AE546DD92373_.wvu.PrintArea" hidden="1" oldHidden="1">
    <formula>Лист1!$A$1:$N$34</formula>
    <oldFormula>Лист1!$A$1:$N$34</oldFormula>
  </rdn>
  <rdn rId="0" localSheetId="1" customView="1" name="Z_D4B4999A_6943_44ED_84B7_AE546DD92373_.wvu.PrintTitles" hidden="1" oldHidden="1">
    <formula>Лист1!$11:$13</formula>
    <oldFormula>Лист1!$11:$13</oldFormula>
  </rdn>
  <rcv guid="{D4B4999A-6943-44ED-84B7-AE546DD92373}" action="add"/>
</revisions>
</file>

<file path=xl/revisions/revisionLog181.xml><?xml version="1.0" encoding="utf-8"?>
<revisions xmlns="http://schemas.openxmlformats.org/spreadsheetml/2006/main" xmlns:r="http://schemas.openxmlformats.org/officeDocument/2006/relationships">
  <rcc rId="74" sId="1">
    <oc r="D17">
      <f>8976.9-0.01097</f>
    </oc>
    <nc r="D17">
      <f>8976.9-0.01097-0.00002</f>
    </nc>
  </rcc>
</revisions>
</file>

<file path=xl/revisions/revisionLog1811.xml><?xml version="1.0" encoding="utf-8"?>
<revisions xmlns="http://schemas.openxmlformats.org/spreadsheetml/2006/main" xmlns:r="http://schemas.openxmlformats.org/officeDocument/2006/relationships">
  <rcc rId="69" sId="1">
    <oc r="F16">
      <f>118233.4+1744.5-450-72.1+401.8-262.7+0.05719+2515.8-4.20651+1011-77.01599+14320.1-349.6</f>
    </oc>
    <nc r="F16">
      <f>118233.4+1744.5-450-72.1+401.8-262.7+0.05719+2515.8-4.20651+1011-77.01599+14320.1-349.6+533.8</f>
    </nc>
  </rcc>
</revisions>
</file>

<file path=xl/revisions/revisionLog18111.xml><?xml version="1.0" encoding="utf-8"?>
<revisions xmlns="http://schemas.openxmlformats.org/spreadsheetml/2006/main" xmlns:r="http://schemas.openxmlformats.org/officeDocument/2006/relationships">
  <rcc rId="68" sId="1">
    <oc r="C15">
      <f>D15+E15+F15</f>
    </oc>
    <nc r="C15">
      <f>D15+E15+F15</f>
    </nc>
  </rcc>
</revisions>
</file>

<file path=xl/revisions/revisionLog181111.xml><?xml version="1.0" encoding="utf-8"?>
<revisions xmlns="http://schemas.openxmlformats.org/spreadsheetml/2006/main" xmlns:r="http://schemas.openxmlformats.org/officeDocument/2006/relationships">
  <rcc rId="62" sId="1">
    <oc r="F22">
      <f>396.82378+789.7+15842.8</f>
    </oc>
    <nc r="F22">
      <f>396.82378+789.7+15842.9</f>
    </nc>
  </rcc>
  <rcc rId="63" sId="1" numFmtId="4">
    <oc r="O22">
      <v>15842.8</v>
    </oc>
    <nc r="O22">
      <v>15842.9</v>
    </nc>
  </rcc>
</revisions>
</file>

<file path=xl/revisions/revisionLog1811111.xml><?xml version="1.0" encoding="utf-8"?>
<revisions xmlns="http://schemas.openxmlformats.org/spreadsheetml/2006/main" xmlns:r="http://schemas.openxmlformats.org/officeDocument/2006/relationships">
  <rcc rId="60" sId="1">
    <oc r="F22">
      <f>396.82378+789.7</f>
    </oc>
    <nc r="F22">
      <f>396.82378+789.7+15842.8</f>
    </nc>
  </rcc>
  <rcc rId="61" sId="1" numFmtId="4">
    <nc r="O22">
      <v>15842.8</v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v guid="{D4B4999A-6943-44ED-84B7-AE546DD92373}" action="delete"/>
  <rdn rId="0" localSheetId="1" customView="1" name="Z_D4B4999A_6943_44ED_84B7_AE546DD92373_.wvu.PrintArea" hidden="1" oldHidden="1">
    <formula>Лист1!$A$1:$N$34</formula>
    <oldFormula>Лист1!$A$1:$N$34</oldFormula>
  </rdn>
  <rdn rId="0" localSheetId="1" customView="1" name="Z_D4B4999A_6943_44ED_84B7_AE546DD92373_.wvu.PrintTitles" hidden="1" oldHidden="1">
    <formula>Лист1!$11:$13</formula>
    <oldFormula>Лист1!$11:$13</oldFormula>
  </rdn>
  <rcv guid="{D4B4999A-6943-44ED-84B7-AE546DD92373}" action="add"/>
</revisions>
</file>

<file path=xl/revisions/revisionLog1821.xml><?xml version="1.0" encoding="utf-8"?>
<revisions xmlns="http://schemas.openxmlformats.org/spreadsheetml/2006/main" xmlns:r="http://schemas.openxmlformats.org/officeDocument/2006/relationships">
  <rcc rId="113" sId="1">
    <oc r="A1" t="inlineStr">
      <is>
        <t xml:space="preserve">             Приложение 1</t>
      </is>
    </oc>
    <nc r="A1" t="inlineStr">
      <is>
        <t xml:space="preserve">             Приложение </t>
      </is>
    </nc>
  </rcc>
  <rcc rId="114" sId="1">
    <oc r="A3" t="inlineStr">
      <is>
        <t xml:space="preserve">от             2019 года № _______/_____-____ </t>
      </is>
    </oc>
    <nc r="A3" t="inlineStr">
      <is>
        <t xml:space="preserve">от ______________ 2019 года № _______/_____-2019 </t>
      </is>
    </nc>
  </rcc>
  <rfmt sheetId="1" sqref="B15:B33" start="0" length="2147483647">
    <dxf>
      <font>
        <sz val="12"/>
      </font>
    </dxf>
  </rfmt>
  <rdn rId="0" localSheetId="1" customView="1" name="Z_D4B4999A_6943_44ED_84B7_AE546DD92373_.wvu.PrintArea" hidden="1" oldHidden="1">
    <formula>Лист1!$A$1:$N$34</formula>
  </rdn>
  <rdn rId="0" localSheetId="1" customView="1" name="Z_D4B4999A_6943_44ED_84B7_AE546DD92373_.wvu.PrintTitles" hidden="1" oldHidden="1">
    <formula>Лист1!$11:$13</formula>
  </rdn>
  <rcv guid="{D4B4999A-6943-44ED-84B7-AE546DD92373}" action="add"/>
</revisions>
</file>

<file path=xl/revisions/revisionLog18211.xml><?xml version="1.0" encoding="utf-8"?>
<revisions xmlns="http://schemas.openxmlformats.org/spreadsheetml/2006/main" xmlns:r="http://schemas.openxmlformats.org/officeDocument/2006/relationships">
  <rfmt sheetId="1" sqref="E18">
    <dxf>
      <fill>
        <patternFill patternType="solid">
          <bgColor rgb="FFFFFF00"/>
        </patternFill>
      </fill>
    </dxf>
  </rfmt>
  <rcc rId="80" sId="1" numFmtId="4">
    <nc r="O18">
      <v>91336.1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121" sId="1">
    <oc r="A3" t="inlineStr">
      <is>
        <t xml:space="preserve">от ______________ 2019 года № _______/_____-2019 </t>
      </is>
    </oc>
    <nc r="A3" t="inlineStr">
      <is>
        <t xml:space="preserve">от 27 ноября 2019 года № 173/25-2019 </t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rc rId="100" sId="1" ref="P1:P1048576" action="deleteCol">
    <undo index="0" exp="area" ref3D="1" dr="$A$11:$XFD$13" dn="Z_A07B9DE8_0DF8_4ADC_A6EF_34E14B088F5C_.wvu.PrintTitles" sId="1"/>
    <undo index="0" exp="area" ref3D="1" dr="$A$11:$XFD$13" dn="Заголовки_для_печати" sId="1"/>
    <undo index="0" exp="area" ref3D="1" dr="$A$11:$XFD$13" dn="Z_F8CFC703_B6AC_42AB_9747_0FAA9B7EB90C_.wvu.PrintTitles" sId="1"/>
    <undo index="0" exp="area" ref3D="1" dr="$A$11:$XFD$13" dn="Z_EB97D315_533E_4828_B798_C9DD064A6004_.wvu.PrintTitles" sId="1"/>
    <undo index="0" exp="area" ref3D="1" dr="$A$11:$XFD$13" dn="Z_E01B04EE_D433_4DE5_8B13_92D28362425A_.wvu.PrintTitles" sId="1"/>
    <undo index="0" exp="area" ref3D="1" dr="$A$11:$XFD$13" dn="Z_DEA9083F_EF48_4A1D_A89D_4D408AD100AD_.wvu.PrintTitles" sId="1"/>
    <undo index="0" exp="area" ref3D="1" dr="$A$11:$XFD$13" dn="Z_D2E7C65E_993F_4074_BFB2_2160D98E62A3_.wvu.PrintTitles" sId="1"/>
    <undo index="0" exp="area" ref3D="1" dr="$A$11:$XFD$13" dn="Z_AD80D7A8_418A_44A8_95DF_8BECCD2A7929_.wvu.PrintTitles" sId="1"/>
    <undo index="0" exp="area" ref3D="1" dr="$A$11:$XFD$13" dn="Z_77342973_F593_4818_90AC_5F36DBBD3018_.wvu.PrintTitles" sId="1"/>
    <undo index="0" exp="area" ref3D="1" dr="$A$11:$XFD$13" dn="Z_694FF940_9F9C_41FA_8CFC_3C3BD9AD3105_.wvu.PrintTitles" sId="1"/>
    <undo index="0" exp="area" ref3D="1" dr="$A$11:$XFD$13" dn="Z_1B222431_3904_45C2_848C_34FBBBF08DC8_.wvu.PrintTitles" sId="1"/>
    <rfmt sheetId="1" xfDxf="1" sqref="P1:P1048576" start="0" length="0"/>
    <rfmt sheetId="1" sqref="P11" start="0" length="0">
      <dxf>
        <font>
          <sz val="12"/>
          <color auto="1"/>
          <name val="Arial Narrow"/>
          <scheme val="none"/>
        </font>
        <alignment horizontal="center" vertical="center" readingOrder="0"/>
      </dxf>
    </rfmt>
    <rfmt sheetId="1" sqref="P12" start="0" length="0">
      <dxf>
        <font>
          <sz val="12"/>
          <color auto="1"/>
          <name val="Arial Narrow"/>
          <scheme val="none"/>
        </font>
        <alignment horizontal="center" vertical="center" readingOrder="0"/>
      </dxf>
    </rfmt>
    <rfmt sheetId="1" sqref="P13" start="0" length="0">
      <dxf>
        <font>
          <sz val="12"/>
          <color auto="1"/>
          <name val="Arial Narrow"/>
          <scheme val="none"/>
        </font>
        <alignment horizontal="center" vertical="center" readingOrder="0"/>
      </dxf>
    </rfmt>
    <rcc rId="0" sId="1" dxf="1">
      <nc r="P14">
        <f>C14-'\\192.168.100.2\работа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программ.xlsx]Лист1'!$C$14</f>
      </nc>
      <ndxf>
        <font>
          <b/>
          <sz val="14"/>
          <color auto="1"/>
          <name val="Arial Narrow"/>
          <scheme val="none"/>
        </font>
        <numFmt numFmtId="169" formatCode="#,##0.00_ ;\-#,##0.00\ "/>
        <alignment horizontal="center" vertical="center" readingOrder="0"/>
      </ndxf>
    </rcc>
    <rcc rId="0" sId="1" dxf="1">
      <nc r="P15">
        <f>C15-'\\192.168.100.2\работа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программ.xlsx]Лист1'!$C$15</f>
      </nc>
      <ndxf>
        <font>
          <b/>
          <sz val="14"/>
          <color auto="1"/>
          <name val="Arial Narrow"/>
          <scheme val="none"/>
        </font>
        <numFmt numFmtId="169" formatCode="#,##0.00_ ;\-#,##0.00\ "/>
        <alignment horizontal="center" vertical="center" readingOrder="0"/>
      </ndxf>
    </rcc>
    <rcc rId="0" sId="1" dxf="1">
      <nc r="P16">
        <f>C16-'\\192.168.100.2\работа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программ.xlsx]Лист1'!$C$16</f>
      </nc>
      <ndxf>
        <font>
          <b/>
          <sz val="14"/>
          <color auto="1"/>
          <name val="Arial Narrow"/>
          <scheme val="none"/>
        </font>
        <numFmt numFmtId="169" formatCode="#,##0.00_ ;\-#,##0.00\ "/>
        <alignment horizontal="center" vertical="center" readingOrder="0"/>
      </ndxf>
    </rcc>
    <rcc rId="0" sId="1" dxf="1">
      <nc r="P17">
        <f>C17-'\\192.168.100.2\работа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программ.xlsx]Лист1'!$C$17</f>
      </nc>
      <ndxf>
        <font>
          <b/>
          <sz val="14"/>
          <color auto="1"/>
          <name val="Arial Narrow"/>
          <scheme val="none"/>
        </font>
        <numFmt numFmtId="169" formatCode="#,##0.00_ ;\-#,##0.00\ "/>
        <alignment horizontal="center" vertical="center" readingOrder="0"/>
      </ndxf>
    </rcc>
    <rcc rId="0" sId="1" dxf="1">
      <nc r="P18">
        <f>C18-'\\192.168.100.2\работа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программ.xlsx]Лист1'!$C$18</f>
      </nc>
      <ndxf>
        <font>
          <b/>
          <sz val="14"/>
          <color auto="1"/>
          <name val="Arial Narrow"/>
          <scheme val="none"/>
        </font>
        <numFmt numFmtId="169" formatCode="#,##0.00_ ;\-#,##0.00\ "/>
        <alignment horizontal="center" vertical="center" readingOrder="0"/>
      </ndxf>
    </rcc>
    <rfmt sheetId="1" sqref="P19" start="0" length="0">
      <dxf>
        <font>
          <b/>
          <sz val="24"/>
          <color auto="1"/>
          <name val="Arial Narrow"/>
          <scheme val="none"/>
        </font>
        <numFmt numFmtId="167" formatCode="#,##0.00000"/>
        <alignment horizontal="center" vertical="center" wrapText="1" mergeCell="1" readingOrder="0"/>
      </dxf>
    </rfmt>
    <rfmt sheetId="1" sqref="P20" start="0" length="0">
      <dxf>
        <font>
          <b/>
          <sz val="12"/>
          <color auto="1"/>
          <name val="Arial Narrow"/>
          <scheme val="none"/>
        </font>
        <alignment vertical="center" readingOrder="0"/>
      </dxf>
    </rfmt>
    <rfmt sheetId="1" sqref="P21" start="0" length="0">
      <dxf>
        <font>
          <b/>
          <sz val="12"/>
          <color auto="1"/>
          <name val="Arial Narrow"/>
          <scheme val="none"/>
        </font>
        <numFmt numFmtId="167" formatCode="#,##0.00000"/>
        <alignment vertical="center" readingOrder="0"/>
      </dxf>
    </rfmt>
    <rcc rId="0" sId="1" dxf="1">
      <nc r="P22">
        <f>C22-'\\192.168.100.2\работа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программ.xlsx]Лист1'!$C$22</f>
      </nc>
      <ndxf>
        <font>
          <b/>
          <sz val="12"/>
          <color auto="1"/>
          <name val="Arial Narrow"/>
          <scheme val="none"/>
        </font>
        <numFmt numFmtId="167" formatCode="#,##0.00000"/>
        <alignment vertical="center" readingOrder="0"/>
      </ndxf>
    </rcc>
    <rfmt sheetId="1" sqref="P23" start="0" length="0">
      <dxf>
        <font>
          <b/>
          <sz val="12"/>
          <color auto="1"/>
          <name val="Arial Narrow"/>
          <scheme val="none"/>
        </font>
        <alignment vertical="center" readingOrder="0"/>
      </dxf>
    </rfmt>
    <rcc rId="0" sId="1" dxf="1">
      <nc r="P24">
        <f>C24-'\\192.168.100.2\работа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программ.xlsx]Лист1'!$C$24</f>
      </nc>
      <ndxf>
        <font>
          <b/>
          <sz val="14"/>
          <color auto="1"/>
          <name val="Arial Narrow"/>
          <scheme val="none"/>
        </font>
        <numFmt numFmtId="4" formatCode="#,##0.00"/>
        <alignment horizontal="center" vertical="center" readingOrder="0"/>
      </ndxf>
    </rcc>
    <rfmt sheetId="1" sqref="P25" start="0" length="0">
      <dxf>
        <font>
          <b/>
          <sz val="12"/>
          <color auto="1"/>
          <name val="Arial Narrow"/>
          <scheme val="none"/>
        </font>
        <numFmt numFmtId="167" formatCode="#,##0.00000"/>
        <alignment vertical="center" readingOrder="0"/>
      </dxf>
    </rfmt>
    <rfmt sheetId="1" sqref="P26" start="0" length="0">
      <dxf>
        <font>
          <b/>
          <sz val="12"/>
          <color auto="1"/>
          <name val="Arial Narrow"/>
          <scheme val="none"/>
        </font>
        <numFmt numFmtId="167" formatCode="#,##0.00000"/>
        <alignment vertical="center" readingOrder="0"/>
      </dxf>
    </rfmt>
    <rfmt sheetId="1" sqref="P27" start="0" length="0">
      <dxf>
        <font>
          <b/>
          <sz val="12"/>
          <color auto="1"/>
          <name val="Arial Narrow"/>
          <scheme val="none"/>
        </font>
        <alignment vertical="center" readingOrder="0"/>
      </dxf>
    </rfmt>
    <rcc rId="0" sId="1" dxf="1">
      <nc r="P28">
        <f>C28-'\\192.168.100.2\работа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программ.xlsx]Лист1'!$C$28</f>
      </nc>
      <ndxf>
        <font>
          <b/>
          <sz val="12"/>
          <color auto="1"/>
          <name val="Arial Narrow"/>
          <scheme val="none"/>
        </font>
        <numFmt numFmtId="170" formatCode="#,##0.000000"/>
        <alignment vertical="center" readingOrder="0"/>
      </ndxf>
    </rcc>
    <rfmt sheetId="1" sqref="P29" start="0" length="0">
      <dxf>
        <font>
          <b/>
          <sz val="18"/>
          <color rgb="FFFF0000"/>
          <name val="Arial Narrow"/>
          <scheme val="none"/>
        </font>
        <alignment vertical="center" readingOrder="0"/>
      </dxf>
    </rfmt>
    <rfmt sheetId="1" sqref="P30" start="0" length="0">
      <dxf>
        <font>
          <b/>
          <sz val="12"/>
          <color auto="1"/>
          <name val="Arial Narrow"/>
          <scheme val="none"/>
        </font>
        <alignment vertical="center" readingOrder="0"/>
      </dxf>
    </rfmt>
    <rfmt sheetId="1" sqref="P31" start="0" length="0">
      <dxf>
        <font>
          <b/>
          <sz val="12"/>
          <color auto="1"/>
          <name val="Arial Narrow"/>
          <scheme val="none"/>
        </font>
        <alignment vertical="center" readingOrder="0"/>
      </dxf>
    </rfmt>
    <rfmt sheetId="1" sqref="P32" start="0" length="0">
      <dxf>
        <font>
          <b/>
          <sz val="12"/>
          <color auto="1"/>
          <name val="Arial Narrow"/>
          <scheme val="none"/>
        </font>
        <alignment vertical="center" readingOrder="0"/>
      </dxf>
    </rfmt>
    <rfmt sheetId="1" sqref="P33" start="0" length="0">
      <dxf>
        <font>
          <b/>
          <sz val="12"/>
          <color auto="1"/>
          <name val="Arial Narrow"/>
          <scheme val="none"/>
        </font>
        <alignment vertical="center" readingOrder="0"/>
      </dxf>
    </rfmt>
    <rcc rId="0" sId="1" dxf="1">
      <nc r="P34">
        <f>C34-'\\192.168.100.2\работа комитета\Бюджет 2019 год\РЕШЕНИЯ ПО ВНЕСЕНИЮ ИЗМЕНЕНИЙ В БЮДЖЕТ\НОЯБРЬ ВНЕОЧЕРЕДНОЕ\[Прил. 0 Перечень муниципальных и ведомственных программ.xlsx]Лист1'!$C$34</f>
      </nc>
      <ndxf>
        <font>
          <b/>
          <sz val="12"/>
          <color auto="1"/>
          <name val="Arial Narrow"/>
          <scheme val="none"/>
        </font>
        <numFmt numFmtId="168" formatCode="0.00000"/>
        <alignment vertical="center" readingOrder="0"/>
      </ndxf>
    </rcc>
    <rfmt sheetId="1" sqref="P35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36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48" start="0" length="0">
      <dxf>
        <font>
          <b/>
          <sz val="12"/>
          <color auto="1"/>
          <name val="Arial Narrow"/>
          <scheme val="none"/>
        </font>
        <alignment vertical="center" readingOrder="0"/>
      </dxf>
    </rfmt>
    <rfmt sheetId="1" sqref="P49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50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51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52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53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54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86" start="0" length="0">
      <dxf>
        <font>
          <b/>
          <sz val="12"/>
          <color auto="1"/>
          <name val="Arial Narrow"/>
          <scheme val="none"/>
        </font>
        <alignment vertical="center" readingOrder="0"/>
      </dxf>
    </rfmt>
    <rfmt sheetId="1" sqref="P87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88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89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90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91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92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93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94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95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96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97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98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99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00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01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02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03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04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05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06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07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08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09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10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11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12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13" start="0" length="0">
      <dxf>
        <font>
          <b/>
          <sz val="12"/>
          <color auto="1"/>
          <name val="Arial Narrow"/>
          <scheme val="none"/>
        </font>
        <alignment vertical="center" readingOrder="0"/>
      </dxf>
    </rfmt>
    <rfmt sheetId="1" sqref="P114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15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16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17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18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19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24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26" start="0" length="0">
      <dxf>
        <font>
          <sz val="12"/>
          <color auto="1"/>
          <name val="Arial Narrow"/>
          <scheme val="none"/>
        </font>
        <alignment vertical="center" readingOrder="0"/>
      </dxf>
    </rfmt>
    <rfmt sheetId="1" sqref="P127" start="0" length="0">
      <dxf>
        <font>
          <sz val="12"/>
          <color auto="1"/>
          <name val="Arial Narrow"/>
          <scheme val="none"/>
        </font>
        <alignment vertical="center" readingOrder="0"/>
      </dxf>
    </rfmt>
  </rrc>
  <rcv guid="{A07B9DE8-0DF8-4ADC-A6EF-34E14B088F5C}" action="delete"/>
  <rdn rId="0" localSheetId="1" customView="1" name="Z_A07B9DE8_0DF8_4ADC_A6EF_34E14B088F5C_.wvu.PrintArea" hidden="1" oldHidden="1">
    <formula>Лист1!$A$1:$N$34</formula>
    <oldFormula>Лист1!$A$1:$O$34</oldFormula>
  </rdn>
  <rdn rId="0" localSheetId="1" customView="1" name="Z_A07B9DE8_0DF8_4ADC_A6EF_34E14B088F5C_.wvu.PrintTitles" hidden="1" oldHidden="1">
    <formula>Лист1!$11:$13</formula>
    <oldFormula>Лист1!$11:$13</oldFormula>
  </rdn>
  <rcv guid="{A07B9DE8-0DF8-4ADC-A6EF-34E14B088F5C}" action="add"/>
</revisions>
</file>

<file path=xl/revisions/revisionLog1911.xml><?xml version="1.0" encoding="utf-8"?>
<revisions xmlns="http://schemas.openxmlformats.org/spreadsheetml/2006/main" xmlns:r="http://schemas.openxmlformats.org/officeDocument/2006/relationships">
  <rcc rId="72" sId="1">
    <oc r="F16">
      <f>118233.4+1744.5-450-72.1+401.8-262.7+0.05719+2515.8-4.20651+1011-77.01599+14320.1-349.6+533.8</f>
    </oc>
    <nc r="F16">
      <f>118233.4+1744.5-450-72.1+401.8-262.7+0.05719+2515.8-4.20651+1011-77.01599+14320.1-349.6</f>
    </nc>
  </rcc>
  <rcc rId="73" sId="1">
    <oc r="F17">
      <f>523257.3+13.5081-681.65+8304.5+2000+4629.8+964+250+1402.8-181.28186+1500+9751.3-1753.2-388.83331+150.4+2000+1536.6+72924.6+1252+10316.5-5.22858+6499.6+725.8+28045+382+583.11421</f>
    </oc>
    <nc r="F17">
      <f>523257.3+13.5081-681.65+8304.5+2000+4629.8+964+250+1402.8-181.28186+1500+9751.3-1753.2-388.83331+150.4+2000+1536.6+72924.6+1252+10316.5-5.22858+6499.6+725.8+28045+583.11421</f>
    </nc>
  </rcc>
</revisions>
</file>

<file path=xl/revisions/revisionLog19111.xml><?xml version="1.0" encoding="utf-8"?>
<revisions xmlns="http://schemas.openxmlformats.org/spreadsheetml/2006/main" xmlns:r="http://schemas.openxmlformats.org/officeDocument/2006/relationships">
  <rcc rId="67" sId="1">
    <oc r="F15">
      <f>8907.3+48+660-0.00241-16.5-1011-48+2.2+349.6</f>
    </oc>
    <nc r="F15">
      <f>8907.3+48+660-0.00241-16.5-1011+2.2+349.6</f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111" sId="1">
    <oc r="F17">
      <f>523257.3+13.5081-681.65+8304.5+2000+4629.8+964+250+1402.8-181.28186+1500+9751.3-1753.2-388.83331+150.4+2000+1536.6+72924.6+1252+10316.5-5.22858+6499.6+725.8+28045-583.11421+300+118</f>
    </oc>
    <nc r="F17">
      <f>523257.3+13.5081-681.65+8304.5+2000+4629.8+964+250+1402.8-181.28186+1500+9751.3-1753.2-388.83331+150.4+2000+1536.6+72924.6+1252+10316.5-5.22858+6499.6+725.8+28045-583.11421+300+118+1000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" sId="1">
    <oc r="F29">
      <f>3788.8-1200-880.5+100+200+373</f>
    </oc>
    <nc r="F29">
      <f>3788.8-1200-880.5+100+200+373+393.1</f>
    </nc>
  </rcc>
  <rcc rId="42" sId="1" numFmtId="4">
    <oc r="O29">
      <v>373</v>
    </oc>
    <nc r="O29">
      <v>393.1</v>
    </nc>
  </rcc>
  <rfmt sheetId="1" sqref="A29:N29">
    <dxf>
      <fill>
        <patternFill patternType="solid">
          <bgColor rgb="FF00B0F0"/>
        </patternFill>
      </fill>
    </dxf>
  </rfmt>
  <rfmt sheetId="1" sqref="A29:N29">
    <dxf>
      <fill>
        <patternFill>
          <bgColor theme="8" tint="0.39997558519241921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97"/>
  <sheetViews>
    <sheetView tabSelected="1" view="pageBreakPreview" zoomScale="63" zoomScaleNormal="60" zoomScaleSheetLayoutView="63" workbookViewId="0">
      <pane ySplit="12" topLeftCell="A13" activePane="bottomLeft" state="frozen"/>
      <selection pane="bottomLeft" activeCell="L4" sqref="L4"/>
    </sheetView>
  </sheetViews>
  <sheetFormatPr defaultRowHeight="18.75"/>
  <cols>
    <col min="1" max="1" width="38.28515625" style="11" customWidth="1"/>
    <col min="2" max="2" width="14.28515625" style="11" customWidth="1"/>
    <col min="3" max="3" width="18.140625" style="11" customWidth="1"/>
    <col min="4" max="4" width="17.140625" style="11" customWidth="1"/>
    <col min="5" max="5" width="17.42578125" style="11" customWidth="1"/>
    <col min="6" max="6" width="16.7109375" style="11" customWidth="1"/>
    <col min="7" max="7" width="18.42578125" style="11" customWidth="1"/>
    <col min="8" max="8" width="16.5703125" style="11" customWidth="1"/>
    <col min="9" max="9" width="16.85546875" style="11" customWidth="1"/>
    <col min="10" max="10" width="15.7109375" style="11" customWidth="1"/>
    <col min="11" max="11" width="17.85546875" style="11" customWidth="1"/>
    <col min="12" max="12" width="15.140625" style="11" customWidth="1"/>
    <col min="13" max="13" width="17.5703125" style="11" customWidth="1"/>
    <col min="14" max="14" width="15.140625" style="11" customWidth="1"/>
    <col min="15" max="15" width="18.28515625" style="10" customWidth="1"/>
    <col min="16" max="16384" width="9.140625" style="11"/>
  </cols>
  <sheetData>
    <row r="1" spans="1:16">
      <c r="A1" s="93" t="s">
        <v>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6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6">
      <c r="A3" s="96" t="s">
        <v>56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6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6">
      <c r="A5" s="95"/>
      <c r="B5" s="95"/>
      <c r="C5" s="95"/>
      <c r="D5" s="95"/>
      <c r="E5" s="95"/>
      <c r="F5" s="95"/>
      <c r="G5" s="95"/>
      <c r="H5" s="95"/>
      <c r="I5" s="95"/>
      <c r="J5" s="96" t="s">
        <v>52</v>
      </c>
      <c r="K5" s="96"/>
      <c r="L5" s="96"/>
      <c r="M5" s="96"/>
      <c r="N5" s="96"/>
    </row>
    <row r="6" spans="1:16">
      <c r="A6" s="95"/>
      <c r="B6" s="95"/>
      <c r="C6" s="95"/>
      <c r="D6" s="95"/>
      <c r="E6" s="95"/>
      <c r="F6" s="95"/>
      <c r="G6" s="95"/>
      <c r="H6" s="95"/>
      <c r="I6" s="95"/>
      <c r="J6" s="94" t="s">
        <v>50</v>
      </c>
      <c r="K6" s="94"/>
      <c r="L6" s="94"/>
      <c r="M6" s="94"/>
      <c r="N6" s="94"/>
    </row>
    <row r="7" spans="1:16">
      <c r="A7" s="97"/>
      <c r="B7" s="98"/>
      <c r="C7" s="98"/>
      <c r="D7" s="98"/>
      <c r="E7" s="98"/>
      <c r="F7" s="99"/>
      <c r="G7" s="100"/>
      <c r="H7" s="101"/>
      <c r="I7" s="101"/>
      <c r="J7" s="102" t="s">
        <v>51</v>
      </c>
      <c r="K7" s="103"/>
      <c r="L7" s="103"/>
      <c r="M7" s="103"/>
      <c r="N7" s="103"/>
    </row>
    <row r="8" spans="1:16">
      <c r="A8" s="12"/>
      <c r="B8" s="13"/>
      <c r="C8" s="13"/>
      <c r="D8" s="13"/>
      <c r="E8" s="13"/>
      <c r="F8" s="14"/>
      <c r="G8" s="15"/>
      <c r="H8" s="16"/>
      <c r="I8" s="16"/>
      <c r="J8" s="79"/>
      <c r="K8" s="80"/>
      <c r="L8" s="80"/>
      <c r="M8" s="80"/>
      <c r="N8" s="80"/>
    </row>
    <row r="9" spans="1:16" ht="23.25">
      <c r="A9" s="91" t="s">
        <v>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6">
      <c r="A10" s="18"/>
      <c r="B10" s="18"/>
      <c r="C10" s="18"/>
      <c r="D10" s="18"/>
      <c r="E10" s="18"/>
      <c r="F10" s="18"/>
      <c r="G10" s="15"/>
      <c r="H10" s="16"/>
      <c r="I10" s="16"/>
      <c r="J10" s="15"/>
      <c r="K10" s="17"/>
      <c r="L10" s="16"/>
      <c r="M10" s="16"/>
      <c r="N10" s="16" t="s">
        <v>2</v>
      </c>
    </row>
    <row r="11" spans="1:16" ht="18">
      <c r="A11" s="92" t="s">
        <v>3</v>
      </c>
      <c r="B11" s="92" t="s">
        <v>4</v>
      </c>
      <c r="C11" s="89" t="s">
        <v>5</v>
      </c>
      <c r="D11" s="90" t="s">
        <v>6</v>
      </c>
      <c r="E11" s="90"/>
      <c r="F11" s="90"/>
      <c r="G11" s="89" t="s">
        <v>7</v>
      </c>
      <c r="H11" s="90" t="s">
        <v>6</v>
      </c>
      <c r="I11" s="90"/>
      <c r="J11" s="90"/>
      <c r="K11" s="89" t="s">
        <v>8</v>
      </c>
      <c r="L11" s="90" t="s">
        <v>6</v>
      </c>
      <c r="M11" s="90"/>
      <c r="N11" s="90"/>
      <c r="O11" s="19"/>
      <c r="P11" s="20"/>
    </row>
    <row r="12" spans="1:16" ht="36">
      <c r="A12" s="92"/>
      <c r="B12" s="92"/>
      <c r="C12" s="89"/>
      <c r="D12" s="7" t="s">
        <v>9</v>
      </c>
      <c r="E12" s="7" t="s">
        <v>10</v>
      </c>
      <c r="F12" s="7" t="s">
        <v>11</v>
      </c>
      <c r="G12" s="89"/>
      <c r="H12" s="7" t="s">
        <v>9</v>
      </c>
      <c r="I12" s="7" t="s">
        <v>10</v>
      </c>
      <c r="J12" s="7" t="s">
        <v>11</v>
      </c>
      <c r="K12" s="89"/>
      <c r="L12" s="7" t="s">
        <v>9</v>
      </c>
      <c r="M12" s="7" t="s">
        <v>10</v>
      </c>
      <c r="N12" s="7" t="s">
        <v>11</v>
      </c>
      <c r="O12" s="19"/>
      <c r="P12" s="20"/>
    </row>
    <row r="13" spans="1:16" ht="18">
      <c r="A13" s="21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1">
        <v>7</v>
      </c>
      <c r="H13" s="21">
        <v>8</v>
      </c>
      <c r="I13" s="21">
        <v>9</v>
      </c>
      <c r="J13" s="21">
        <v>10</v>
      </c>
      <c r="K13" s="21">
        <v>11</v>
      </c>
      <c r="L13" s="21">
        <v>12</v>
      </c>
      <c r="M13" s="21">
        <v>13</v>
      </c>
      <c r="N13" s="21">
        <v>14</v>
      </c>
      <c r="O13" s="19"/>
      <c r="P13" s="20"/>
    </row>
    <row r="14" spans="1:16" ht="18">
      <c r="A14" s="22" t="s">
        <v>12</v>
      </c>
      <c r="B14" s="23"/>
      <c r="C14" s="9">
        <f t="shared" ref="C14:C33" si="0">D14+E14+F14</f>
        <v>4514785.7653299998</v>
      </c>
      <c r="D14" s="3">
        <f>SUM(D15:D23)</f>
        <v>1352324.3619900001</v>
      </c>
      <c r="E14" s="3">
        <f>SUM(E15:E23)</f>
        <v>2236544.8681399999</v>
      </c>
      <c r="F14" s="3">
        <f>SUM(F15:F23)</f>
        <v>925916.53520000004</v>
      </c>
      <c r="G14" s="2">
        <f>H14+I14+J14</f>
        <v>2665976.1700000009</v>
      </c>
      <c r="H14" s="3">
        <f>SUM(H15:H23)</f>
        <v>253965.69571</v>
      </c>
      <c r="I14" s="3">
        <f t="shared" ref="I14:J14" si="1">SUM(I15:I23)</f>
        <v>1921282.67429</v>
      </c>
      <c r="J14" s="3">
        <f t="shared" si="1"/>
        <v>490727.80000000086</v>
      </c>
      <c r="K14" s="2">
        <f>L14+M14+N14</f>
        <v>2431348.2999999998</v>
      </c>
      <c r="L14" s="3">
        <f>SUM(L15:L23)</f>
        <v>0</v>
      </c>
      <c r="M14" s="3">
        <f t="shared" ref="M14" si="2">SUM(M15:M23)</f>
        <v>2013709.2999999996</v>
      </c>
      <c r="N14" s="3">
        <f t="shared" ref="N14:O14" si="3">SUM(N15:N23)</f>
        <v>417639.00000000047</v>
      </c>
      <c r="O14" s="83" t="e">
        <f t="shared" si="3"/>
        <v>#REF!</v>
      </c>
      <c r="P14" s="24"/>
    </row>
    <row r="15" spans="1:16" ht="72">
      <c r="A15" s="25" t="s">
        <v>42</v>
      </c>
      <c r="B15" s="86" t="s">
        <v>13</v>
      </c>
      <c r="C15" s="9">
        <f>D15+E15+F15</f>
        <v>9531.5576500000006</v>
      </c>
      <c r="D15" s="3"/>
      <c r="E15" s="3">
        <f>489.8+34.86006+67.3</f>
        <v>591.96006</v>
      </c>
      <c r="F15" s="5">
        <f>8907.3+48+660-0.00241-16.5-1011+2.2+349.6</f>
        <v>8939.5975900000012</v>
      </c>
      <c r="G15" s="4">
        <f>H15+I15+J15</f>
        <v>8490</v>
      </c>
      <c r="H15" s="4">
        <v>0</v>
      </c>
      <c r="I15" s="3">
        <v>0</v>
      </c>
      <c r="J15" s="5">
        <v>8490</v>
      </c>
      <c r="K15" s="2">
        <f>L15+M15+N15</f>
        <v>8324.1</v>
      </c>
      <c r="L15" s="5"/>
      <c r="M15" s="3">
        <v>0</v>
      </c>
      <c r="N15" s="5">
        <v>8324.1</v>
      </c>
      <c r="O15" s="26"/>
      <c r="P15" s="27"/>
    </row>
    <row r="16" spans="1:16" ht="94.5" customHeight="1">
      <c r="A16" s="25" t="s">
        <v>15</v>
      </c>
      <c r="B16" s="86" t="s">
        <v>16</v>
      </c>
      <c r="C16" s="9">
        <f>D16+E16+F16</f>
        <v>149932.92566000001</v>
      </c>
      <c r="D16" s="3"/>
      <c r="E16" s="3">
        <f>10907.2+345+171.15103+470.43994+1028.1</f>
        <v>12921.890970000002</v>
      </c>
      <c r="F16" s="3">
        <f>118233.4+1744.5-450-72.1+401.8-262.7+0.05719+2515.8-4.20651+1011-77.01599+14320.1-349.6</f>
        <v>137011.03469</v>
      </c>
      <c r="G16" s="4">
        <f t="shared" ref="G16:G21" si="4">H16+I16+J16</f>
        <v>113204.1</v>
      </c>
      <c r="H16" s="4"/>
      <c r="I16" s="5">
        <v>5790.5</v>
      </c>
      <c r="J16" s="3">
        <v>107413.6</v>
      </c>
      <c r="K16" s="2">
        <f t="shared" ref="K16:K21" si="5">L16+M16+N16</f>
        <v>107907.1</v>
      </c>
      <c r="L16" s="4"/>
      <c r="M16" s="5">
        <v>6626.7</v>
      </c>
      <c r="N16" s="5">
        <v>101280.40000000001</v>
      </c>
      <c r="O16" s="28"/>
      <c r="P16" s="29"/>
    </row>
    <row r="17" spans="1:20" ht="75.75" customHeight="1">
      <c r="A17" s="25" t="s">
        <v>17</v>
      </c>
      <c r="B17" s="86" t="s">
        <v>18</v>
      </c>
      <c r="C17" s="9">
        <f t="shared" si="0"/>
        <v>2689898.2846599999</v>
      </c>
      <c r="D17" s="3">
        <f>8976.9-0.01097-0.00002</f>
        <v>8976.8890100000008</v>
      </c>
      <c r="E17" s="3">
        <f>1855668.7+465.5+2288+0.05422+45000+1012.95801+182.78004+93.64512+2320+7883.4+19.9581+20392.2+32030+949.8+2946.4+36319.60002</f>
        <v>2007572.9955099998</v>
      </c>
      <c r="F17" s="3">
        <f>523257.3+13.5081-681.65+8304.5+2000+4629.8+964+250+1402.8-181.28186+1500+9751.3-1753.2-388.83331+150.4+2000+1536.6+72924.6+1252+10316.5-5.22858+6499.6+725.8+28045-583.11421+300+118+1000</f>
        <v>673348.40014000004</v>
      </c>
      <c r="G17" s="4">
        <f t="shared" si="4"/>
        <v>2285133.4000000008</v>
      </c>
      <c r="H17" s="4"/>
      <c r="I17" s="3">
        <v>1910309.2</v>
      </c>
      <c r="J17" s="3">
        <v>374824.20000000088</v>
      </c>
      <c r="K17" s="2">
        <f t="shared" si="5"/>
        <v>2315117.1</v>
      </c>
      <c r="L17" s="4"/>
      <c r="M17" s="3">
        <v>2007082.5999999996</v>
      </c>
      <c r="N17" s="5">
        <v>308034.50000000047</v>
      </c>
      <c r="O17" s="30"/>
      <c r="P17" s="29"/>
    </row>
    <row r="18" spans="1:20" ht="91.5" customHeight="1">
      <c r="A18" s="6" t="s">
        <v>47</v>
      </c>
      <c r="B18" s="86" t="s">
        <v>19</v>
      </c>
      <c r="C18" s="9">
        <f t="shared" si="0"/>
        <v>980158.37300000014</v>
      </c>
      <c r="D18" s="3">
        <f>141385.21669+636959.79338</f>
        <v>778345.01007000008</v>
      </c>
      <c r="E18" s="3">
        <f>17474.58331+12999.17962+9900+91336.1</f>
        <v>131709.86293</v>
      </c>
      <c r="F18" s="3">
        <f>9943.5+5500+3656.4+25000+9400+1824.5+1500+10191.9+3000+87.2</f>
        <v>70103.5</v>
      </c>
      <c r="G18" s="4">
        <f t="shared" si="4"/>
        <v>259148.67</v>
      </c>
      <c r="H18" s="5">
        <v>253965.69571</v>
      </c>
      <c r="I18" s="5">
        <v>5182.9742900000001</v>
      </c>
      <c r="J18" s="5">
        <v>0</v>
      </c>
      <c r="K18" s="2">
        <f t="shared" si="5"/>
        <v>0</v>
      </c>
      <c r="L18" s="4"/>
      <c r="M18" s="4"/>
      <c r="N18" s="4">
        <v>0</v>
      </c>
      <c r="O18" s="30">
        <v>91336.1</v>
      </c>
      <c r="P18" s="29"/>
    </row>
    <row r="19" spans="1:20" ht="99.75" customHeight="1">
      <c r="A19" s="6" t="s">
        <v>53</v>
      </c>
      <c r="B19" s="86" t="s">
        <v>20</v>
      </c>
      <c r="C19" s="9">
        <f t="shared" si="0"/>
        <v>17703.3845</v>
      </c>
      <c r="D19" s="3">
        <v>8691.5987100000002</v>
      </c>
      <c r="E19" s="3">
        <v>8831.7857899999999</v>
      </c>
      <c r="F19" s="3">
        <v>180</v>
      </c>
      <c r="G19" s="4">
        <f t="shared" si="4"/>
        <v>0</v>
      </c>
      <c r="H19" s="4"/>
      <c r="I19" s="4"/>
      <c r="J19" s="5">
        <v>0</v>
      </c>
      <c r="K19" s="2">
        <f t="shared" si="5"/>
        <v>0</v>
      </c>
      <c r="L19" s="4"/>
      <c r="M19" s="4"/>
      <c r="N19" s="5">
        <v>0</v>
      </c>
      <c r="O19" s="87" t="e">
        <f>C19-[1]Лист1!$C$19</f>
        <v>#REF!</v>
      </c>
      <c r="P19" s="88"/>
      <c r="Q19" s="88"/>
      <c r="R19" s="88"/>
      <c r="S19" s="88"/>
      <c r="T19" s="88"/>
    </row>
    <row r="20" spans="1:20" ht="97.5" customHeight="1">
      <c r="A20" s="6" t="s">
        <v>21</v>
      </c>
      <c r="B20" s="86" t="s">
        <v>22</v>
      </c>
      <c r="C20" s="9">
        <f t="shared" si="0"/>
        <v>14015.920999999998</v>
      </c>
      <c r="D20" s="3">
        <v>1951.7164</v>
      </c>
      <c r="E20" s="3">
        <v>241.22559999999999</v>
      </c>
      <c r="F20" s="3">
        <f>31.9+40+90+195.1+9557.679+872+300+736.3</f>
        <v>11822.978999999999</v>
      </c>
      <c r="G20" s="4">
        <f t="shared" si="4"/>
        <v>0</v>
      </c>
      <c r="H20" s="4"/>
      <c r="I20" s="4"/>
      <c r="J20" s="5">
        <v>0</v>
      </c>
      <c r="K20" s="2">
        <f t="shared" si="5"/>
        <v>0</v>
      </c>
      <c r="L20" s="4"/>
      <c r="M20" s="4"/>
      <c r="N20" s="4">
        <v>0</v>
      </c>
      <c r="O20" s="30"/>
      <c r="P20" s="29"/>
    </row>
    <row r="21" spans="1:20" ht="122.25" customHeight="1">
      <c r="A21" s="6" t="s">
        <v>23</v>
      </c>
      <c r="B21" s="86" t="s">
        <v>24</v>
      </c>
      <c r="C21" s="9">
        <f t="shared" si="0"/>
        <v>600449.12</v>
      </c>
      <c r="D21" s="3">
        <f>204359.1478+350000</f>
        <v>554359.14780000004</v>
      </c>
      <c r="E21" s="3">
        <v>25257.872200000002</v>
      </c>
      <c r="F21" s="3">
        <f>660+3453+187.5+16531.6</f>
        <v>20832.099999999999</v>
      </c>
      <c r="G21" s="4">
        <f t="shared" si="4"/>
        <v>0</v>
      </c>
      <c r="H21" s="4"/>
      <c r="I21" s="4"/>
      <c r="J21" s="4">
        <v>0</v>
      </c>
      <c r="K21" s="2">
        <f t="shared" si="5"/>
        <v>0</v>
      </c>
      <c r="L21" s="4"/>
      <c r="M21" s="4"/>
      <c r="N21" s="4">
        <v>0</v>
      </c>
      <c r="O21" s="82">
        <v>16531.599999999999</v>
      </c>
      <c r="P21" s="29"/>
    </row>
    <row r="22" spans="1:20" ht="94.5" customHeight="1">
      <c r="A22" s="6" t="s">
        <v>46</v>
      </c>
      <c r="B22" s="86" t="s">
        <v>45</v>
      </c>
      <c r="C22" s="9">
        <f t="shared" si="0"/>
        <v>52916.198859999997</v>
      </c>
      <c r="D22" s="3">
        <v>0</v>
      </c>
      <c r="E22" s="3">
        <f>43069.00308+6348.272</f>
        <v>49417.275079999999</v>
      </c>
      <c r="F22" s="3">
        <f>396.82378+789.7+2312.4</f>
        <v>3498.9237800000001</v>
      </c>
      <c r="G22" s="4">
        <f t="shared" ref="G22" si="6">H22+I22+J22</f>
        <v>0</v>
      </c>
      <c r="H22" s="4"/>
      <c r="I22" s="4"/>
      <c r="J22" s="4">
        <v>0</v>
      </c>
      <c r="K22" s="2">
        <f t="shared" ref="K22" si="7">L22+M22+N22</f>
        <v>0</v>
      </c>
      <c r="L22" s="4"/>
      <c r="M22" s="4"/>
      <c r="N22" s="4">
        <v>0</v>
      </c>
      <c r="O22" s="82">
        <v>2312.4</v>
      </c>
      <c r="P22" s="29"/>
    </row>
    <row r="23" spans="1:20" ht="99.75" customHeight="1">
      <c r="A23" s="6" t="s">
        <v>48</v>
      </c>
      <c r="B23" s="86" t="s">
        <v>49</v>
      </c>
      <c r="C23" s="9">
        <f t="shared" si="0"/>
        <v>180</v>
      </c>
      <c r="D23" s="3">
        <v>0</v>
      </c>
      <c r="E23" s="3">
        <v>0</v>
      </c>
      <c r="F23" s="3">
        <v>180</v>
      </c>
      <c r="G23" s="4"/>
      <c r="H23" s="4"/>
      <c r="I23" s="4"/>
      <c r="J23" s="4"/>
      <c r="K23" s="2"/>
      <c r="L23" s="4"/>
      <c r="M23" s="4"/>
      <c r="N23" s="4"/>
      <c r="O23" s="30"/>
      <c r="P23" s="29"/>
    </row>
    <row r="24" spans="1:20" ht="36">
      <c r="A24" s="22" t="s">
        <v>25</v>
      </c>
      <c r="B24" s="86"/>
      <c r="C24" s="9">
        <f t="shared" si="0"/>
        <v>844799.33347000019</v>
      </c>
      <c r="D24" s="2">
        <f>SUM(D25:D33)</f>
        <v>7571.84861</v>
      </c>
      <c r="E24" s="2">
        <f>SUM(E25:E33)</f>
        <v>224123.17382</v>
      </c>
      <c r="F24" s="2">
        <f>SUM(F25:F33)</f>
        <v>613104.31104000018</v>
      </c>
      <c r="G24" s="2">
        <f>H24+I24+J24</f>
        <v>688765.5</v>
      </c>
      <c r="H24" s="2">
        <f>SUM(H25:H33)</f>
        <v>0</v>
      </c>
      <c r="I24" s="2">
        <f>SUM(I25:I33)</f>
        <v>180195.8</v>
      </c>
      <c r="J24" s="2">
        <f>SUM(J25:J33)</f>
        <v>508569.70000000007</v>
      </c>
      <c r="K24" s="2">
        <f>L24+M24+N24</f>
        <v>698463.79999999993</v>
      </c>
      <c r="L24" s="2">
        <f>SUM(L25:L33)</f>
        <v>0</v>
      </c>
      <c r="M24" s="2">
        <f>SUM(M25:M33)</f>
        <v>186783.6</v>
      </c>
      <c r="N24" s="2">
        <f>SUM(N25:N33)</f>
        <v>511680.19999999995</v>
      </c>
      <c r="O24" s="2">
        <f>SUM(O25:O33)</f>
        <v>474.3</v>
      </c>
      <c r="P24" s="32"/>
    </row>
    <row r="25" spans="1:20" ht="135" customHeight="1">
      <c r="A25" s="25" t="s">
        <v>26</v>
      </c>
      <c r="B25" s="86" t="s">
        <v>27</v>
      </c>
      <c r="C25" s="9">
        <f t="shared" si="0"/>
        <v>1037.4000000000001</v>
      </c>
      <c r="D25" s="2"/>
      <c r="E25" s="3"/>
      <c r="F25" s="3">
        <f>500+100+287.4+150</f>
        <v>1037.4000000000001</v>
      </c>
      <c r="G25" s="2">
        <f>H25+I25+J25</f>
        <v>0</v>
      </c>
      <c r="H25" s="2">
        <v>0</v>
      </c>
      <c r="I25" s="3">
        <v>0</v>
      </c>
      <c r="J25" s="3">
        <v>0</v>
      </c>
      <c r="K25" s="2">
        <f>L25+M25+N25</f>
        <v>0</v>
      </c>
      <c r="L25" s="3">
        <v>0</v>
      </c>
      <c r="M25" s="3">
        <v>0</v>
      </c>
      <c r="N25" s="2">
        <v>0</v>
      </c>
      <c r="O25" s="31"/>
      <c r="P25" s="32"/>
    </row>
    <row r="26" spans="1:20" ht="92.25" customHeight="1">
      <c r="A26" s="25" t="s">
        <v>28</v>
      </c>
      <c r="B26" s="86" t="s">
        <v>29</v>
      </c>
      <c r="C26" s="9">
        <f t="shared" si="0"/>
        <v>165061.22100000002</v>
      </c>
      <c r="D26" s="2">
        <v>0</v>
      </c>
      <c r="E26" s="3">
        <f>27907.7+2794.5+1875.8</f>
        <v>32578</v>
      </c>
      <c r="F26" s="3">
        <f>135880.7+12000-12000-9557.679+880.5+5279.7</f>
        <v>132483.22100000002</v>
      </c>
      <c r="G26" s="2">
        <f t="shared" ref="G26:G33" si="8">H26+I26+J26</f>
        <v>148010</v>
      </c>
      <c r="H26" s="2">
        <v>0</v>
      </c>
      <c r="I26" s="3">
        <v>28898.7</v>
      </c>
      <c r="J26" s="3">
        <v>119111.3</v>
      </c>
      <c r="K26" s="2">
        <f t="shared" ref="K26:K33" si="9">L26+M26+N26</f>
        <v>153980.6</v>
      </c>
      <c r="L26" s="3"/>
      <c r="M26" s="3">
        <v>29560.199999999997</v>
      </c>
      <c r="N26" s="2">
        <v>124420.40000000001</v>
      </c>
      <c r="O26" s="31"/>
      <c r="P26" s="32"/>
      <c r="Q26" s="33"/>
    </row>
    <row r="27" spans="1:20" ht="133.5" customHeight="1">
      <c r="A27" s="1" t="s">
        <v>30</v>
      </c>
      <c r="B27" s="86" t="s">
        <v>31</v>
      </c>
      <c r="C27" s="9">
        <f t="shared" si="0"/>
        <v>24806.317000000003</v>
      </c>
      <c r="D27" s="3"/>
      <c r="E27" s="5">
        <v>15213.117</v>
      </c>
      <c r="F27" s="5">
        <f>9217.2+376</f>
        <v>9593.2000000000007</v>
      </c>
      <c r="G27" s="2">
        <f t="shared" si="8"/>
        <v>11672.1</v>
      </c>
      <c r="H27" s="4"/>
      <c r="I27" s="5"/>
      <c r="J27" s="3">
        <v>11672.1</v>
      </c>
      <c r="K27" s="2">
        <f t="shared" si="9"/>
        <v>16594.599999999999</v>
      </c>
      <c r="L27" s="5"/>
      <c r="M27" s="5"/>
      <c r="N27" s="3">
        <v>16594.599999999999</v>
      </c>
      <c r="O27" s="30"/>
      <c r="P27" s="29"/>
    </row>
    <row r="28" spans="1:20" ht="115.5" customHeight="1">
      <c r="A28" s="1" t="s">
        <v>32</v>
      </c>
      <c r="B28" s="86" t="s">
        <v>33</v>
      </c>
      <c r="C28" s="9">
        <f t="shared" si="0"/>
        <v>466252.71753000002</v>
      </c>
      <c r="D28" s="81">
        <f>2109.8696+461.97901+5000</f>
        <v>7571.84861</v>
      </c>
      <c r="E28" s="8">
        <f>61309.2+260.7704+88.37123+768+4475.3+315.63569+1478.7+10241.9+925.4+72.6</f>
        <v>79935.877319999985</v>
      </c>
      <c r="F28" s="84">
        <f>344008+58.3+2400.3+250-442.5-2329.5+1509.4-4475.3-251.57092+6899.2-541.35552-292.88196+203.3+31261.4+203.2+285</f>
        <v>378744.99160000001</v>
      </c>
      <c r="G28" s="2">
        <f t="shared" si="8"/>
        <v>382547.70000000007</v>
      </c>
      <c r="H28" s="4"/>
      <c r="I28" s="5">
        <v>54563</v>
      </c>
      <c r="J28" s="3">
        <v>327984.70000000007</v>
      </c>
      <c r="K28" s="2">
        <f t="shared" si="9"/>
        <v>376481.69999999995</v>
      </c>
      <c r="L28" s="5"/>
      <c r="M28" s="5">
        <v>56910.100000000006</v>
      </c>
      <c r="N28" s="3">
        <v>319571.59999999998</v>
      </c>
      <c r="O28" s="30"/>
      <c r="P28" s="29"/>
    </row>
    <row r="29" spans="1:20" ht="99.75" customHeight="1">
      <c r="A29" s="1" t="s">
        <v>54</v>
      </c>
      <c r="B29" s="86" t="s">
        <v>34</v>
      </c>
      <c r="C29" s="9">
        <f t="shared" si="0"/>
        <v>2774.4</v>
      </c>
      <c r="D29" s="3">
        <v>0</v>
      </c>
      <c r="E29" s="3">
        <f>2794.5-2794.5</f>
        <v>0</v>
      </c>
      <c r="F29" s="5">
        <f>3788.8-1200-880.5+100+200+373+393.1</f>
        <v>2774.4</v>
      </c>
      <c r="G29" s="2">
        <f>H29+I29+J29</f>
        <v>0</v>
      </c>
      <c r="H29" s="4"/>
      <c r="I29" s="5"/>
      <c r="J29" s="3">
        <v>0</v>
      </c>
      <c r="K29" s="2">
        <f t="shared" si="9"/>
        <v>0</v>
      </c>
      <c r="L29" s="5"/>
      <c r="M29" s="5"/>
      <c r="N29" s="3">
        <v>0</v>
      </c>
      <c r="O29" s="30"/>
      <c r="P29" s="29"/>
    </row>
    <row r="30" spans="1:20" ht="135.75" customHeight="1">
      <c r="A30" s="1" t="s">
        <v>35</v>
      </c>
      <c r="B30" s="86" t="s">
        <v>36</v>
      </c>
      <c r="C30" s="9">
        <f t="shared" si="0"/>
        <v>47771.77794</v>
      </c>
      <c r="D30" s="3"/>
      <c r="E30" s="3">
        <f>1933.7+885.1795+285.1</f>
        <v>3103.9794999999999</v>
      </c>
      <c r="F30" s="3">
        <f>41447.2-80.3+5.1-79.50156+780+2121+474.3</f>
        <v>44667.798439999999</v>
      </c>
      <c r="G30" s="2">
        <f t="shared" si="8"/>
        <v>32880.6</v>
      </c>
      <c r="H30" s="4"/>
      <c r="I30" s="3">
        <v>0</v>
      </c>
      <c r="J30" s="3">
        <v>32880.6</v>
      </c>
      <c r="K30" s="2">
        <f t="shared" si="9"/>
        <v>33597.200000000004</v>
      </c>
      <c r="L30" s="5"/>
      <c r="M30" s="5"/>
      <c r="N30" s="3">
        <v>33597.200000000004</v>
      </c>
      <c r="O30" s="30">
        <v>474.3</v>
      </c>
      <c r="P30" s="29"/>
    </row>
    <row r="31" spans="1:20" ht="108" customHeight="1">
      <c r="A31" s="1" t="s">
        <v>37</v>
      </c>
      <c r="B31" s="86" t="s">
        <v>38</v>
      </c>
      <c r="C31" s="9">
        <f t="shared" si="0"/>
        <v>110150.40000000001</v>
      </c>
      <c r="D31" s="3"/>
      <c r="E31" s="3">
        <v>93282.6</v>
      </c>
      <c r="F31" s="3">
        <f>15326.9+1540.9</f>
        <v>16867.8</v>
      </c>
      <c r="G31" s="2">
        <f t="shared" si="8"/>
        <v>112658.70000000001</v>
      </c>
      <c r="H31" s="3"/>
      <c r="I31" s="3">
        <v>96734.1</v>
      </c>
      <c r="J31" s="3">
        <v>15924.599999999999</v>
      </c>
      <c r="K31" s="2">
        <f t="shared" si="9"/>
        <v>116779.40000000001</v>
      </c>
      <c r="L31" s="5"/>
      <c r="M31" s="3">
        <v>100313.3</v>
      </c>
      <c r="N31" s="5">
        <v>16466.100000000002</v>
      </c>
      <c r="O31" s="30"/>
      <c r="P31" s="29"/>
    </row>
    <row r="32" spans="1:20" ht="135.75" customHeight="1">
      <c r="A32" s="1" t="s">
        <v>44</v>
      </c>
      <c r="B32" s="86" t="s">
        <v>43</v>
      </c>
      <c r="C32" s="9">
        <f t="shared" si="0"/>
        <v>25548.1</v>
      </c>
      <c r="D32" s="3"/>
      <c r="E32" s="3"/>
      <c r="F32" s="3">
        <f>160+388.1+20000+5000</f>
        <v>25548.1</v>
      </c>
      <c r="G32" s="2"/>
      <c r="H32" s="3"/>
      <c r="I32" s="3"/>
      <c r="J32" s="3"/>
      <c r="K32" s="2"/>
      <c r="L32" s="5"/>
      <c r="M32" s="3"/>
      <c r="N32" s="5"/>
      <c r="O32" s="30"/>
      <c r="P32" s="29"/>
    </row>
    <row r="33" spans="1:16" ht="222.75" customHeight="1">
      <c r="A33" s="25" t="s">
        <v>39</v>
      </c>
      <c r="B33" s="86" t="s">
        <v>40</v>
      </c>
      <c r="C33" s="9">
        <f t="shared" si="0"/>
        <v>1397</v>
      </c>
      <c r="D33" s="3"/>
      <c r="E33" s="3">
        <v>9.6</v>
      </c>
      <c r="F33" s="85">
        <f>959+353.7+74.7</f>
        <v>1387.4</v>
      </c>
      <c r="G33" s="2">
        <f t="shared" si="8"/>
        <v>996.4</v>
      </c>
      <c r="H33" s="3"/>
      <c r="I33" s="3"/>
      <c r="J33" s="3">
        <v>996.4</v>
      </c>
      <c r="K33" s="2">
        <f t="shared" si="9"/>
        <v>1030.3</v>
      </c>
      <c r="L33" s="5"/>
      <c r="M33" s="3"/>
      <c r="N33" s="5">
        <v>1030.3</v>
      </c>
      <c r="O33" s="30"/>
      <c r="P33" s="29"/>
    </row>
    <row r="34" spans="1:16" ht="33.75" customHeight="1">
      <c r="A34" s="34" t="s">
        <v>41</v>
      </c>
      <c r="B34" s="35"/>
      <c r="C34" s="36">
        <f t="shared" ref="C34:O34" si="10">C14+C24</f>
        <v>5359585.0987999998</v>
      </c>
      <c r="D34" s="4">
        <f t="shared" si="10"/>
        <v>1359896.2106000001</v>
      </c>
      <c r="E34" s="4">
        <f>E14+E24</f>
        <v>2460668.0419600001</v>
      </c>
      <c r="F34" s="4">
        <f t="shared" si="10"/>
        <v>1539020.8462400003</v>
      </c>
      <c r="G34" s="4">
        <f t="shared" si="10"/>
        <v>3354741.6700000009</v>
      </c>
      <c r="H34" s="4">
        <f t="shared" si="10"/>
        <v>253965.69571</v>
      </c>
      <c r="I34" s="4">
        <f t="shared" si="10"/>
        <v>2101478.4742899998</v>
      </c>
      <c r="J34" s="4">
        <f t="shared" si="10"/>
        <v>999297.50000000093</v>
      </c>
      <c r="K34" s="4">
        <f t="shared" si="10"/>
        <v>3129812.0999999996</v>
      </c>
      <c r="L34" s="4">
        <f t="shared" si="10"/>
        <v>0</v>
      </c>
      <c r="M34" s="4">
        <f t="shared" si="10"/>
        <v>2200492.8999999994</v>
      </c>
      <c r="N34" s="4">
        <f t="shared" si="10"/>
        <v>929319.20000000042</v>
      </c>
      <c r="O34" s="4" t="e">
        <f t="shared" si="10"/>
        <v>#REF!</v>
      </c>
      <c r="P34" s="29"/>
    </row>
    <row r="35" spans="1:16" ht="18">
      <c r="A35" s="37"/>
      <c r="B35" s="37"/>
      <c r="C35" s="37"/>
      <c r="D35" s="37"/>
      <c r="E35" s="37"/>
      <c r="F35" s="37"/>
      <c r="G35" s="38"/>
      <c r="H35" s="39"/>
      <c r="I35" s="39"/>
      <c r="J35" s="38"/>
      <c r="K35" s="39"/>
      <c r="L35" s="39"/>
      <c r="M35" s="39"/>
      <c r="N35" s="39"/>
      <c r="O35" s="40"/>
      <c r="P35" s="39"/>
    </row>
    <row r="36" spans="1:16" ht="18">
      <c r="A36" s="41"/>
      <c r="B36" s="37"/>
      <c r="C36" s="37"/>
      <c r="D36" s="37"/>
      <c r="E36" s="37"/>
      <c r="F36" s="42"/>
      <c r="G36" s="38"/>
      <c r="H36" s="39"/>
      <c r="I36" s="39"/>
      <c r="J36" s="38"/>
      <c r="K36" s="39"/>
      <c r="L36" s="39"/>
      <c r="M36" s="39"/>
      <c r="N36" s="39"/>
      <c r="O36" s="40"/>
      <c r="P36" s="39"/>
    </row>
    <row r="37" spans="1:16">
      <c r="A37" s="41"/>
      <c r="B37" s="37"/>
      <c r="C37" s="43"/>
      <c r="D37" s="37"/>
      <c r="E37" s="37"/>
      <c r="F37" s="44"/>
      <c r="G37" s="45"/>
      <c r="H37" s="29"/>
      <c r="I37" s="29"/>
      <c r="J37" s="45"/>
      <c r="K37" s="29"/>
      <c r="L37" s="29"/>
      <c r="M37" s="29"/>
      <c r="N37" s="29"/>
    </row>
    <row r="38" spans="1:16">
      <c r="A38" s="46"/>
      <c r="B38" s="47"/>
      <c r="C38" s="48"/>
      <c r="D38" s="37"/>
      <c r="E38" s="37" t="s">
        <v>14</v>
      </c>
      <c r="F38" s="49"/>
      <c r="G38" s="45"/>
      <c r="H38" s="29"/>
      <c r="I38" s="29"/>
      <c r="J38" s="45"/>
      <c r="K38" s="29"/>
      <c r="L38" s="29"/>
      <c r="M38" s="29"/>
      <c r="N38" s="29"/>
    </row>
    <row r="39" spans="1:16">
      <c r="A39" s="50"/>
      <c r="B39" s="47"/>
      <c r="C39" s="43"/>
      <c r="D39" s="37"/>
      <c r="E39" s="37"/>
      <c r="F39" s="51"/>
      <c r="G39" s="45"/>
      <c r="H39" s="29"/>
      <c r="I39" s="29"/>
      <c r="J39" s="45"/>
      <c r="K39" s="29"/>
      <c r="L39" s="29"/>
      <c r="M39" s="29"/>
      <c r="N39" s="29"/>
    </row>
    <row r="40" spans="1:16">
      <c r="A40" s="50"/>
      <c r="B40" s="47"/>
      <c r="C40" s="48"/>
      <c r="D40" s="48"/>
      <c r="E40" s="37"/>
      <c r="F40" s="51"/>
      <c r="G40" s="45"/>
      <c r="H40" s="29"/>
      <c r="I40" s="29"/>
      <c r="J40" s="45"/>
      <c r="K40" s="29"/>
      <c r="L40" s="29"/>
      <c r="M40" s="29"/>
      <c r="N40" s="29"/>
    </row>
    <row r="41" spans="1:16">
      <c r="A41" s="52"/>
      <c r="B41" s="47"/>
      <c r="C41" s="48"/>
      <c r="D41" s="48"/>
      <c r="E41" s="48"/>
      <c r="F41" s="51"/>
      <c r="G41" s="45"/>
      <c r="H41" s="29"/>
      <c r="I41" s="29"/>
      <c r="J41" s="45"/>
      <c r="K41" s="29"/>
      <c r="L41" s="29"/>
      <c r="M41" s="29"/>
      <c r="N41" s="29"/>
    </row>
    <row r="42" spans="1:16">
      <c r="A42" s="53"/>
      <c r="B42" s="47"/>
      <c r="C42" s="48"/>
      <c r="D42" s="48"/>
      <c r="E42" s="47"/>
      <c r="F42" s="51"/>
      <c r="G42" s="45"/>
      <c r="H42" s="29"/>
      <c r="I42" s="29"/>
      <c r="J42" s="45"/>
      <c r="K42" s="29"/>
      <c r="L42" s="29"/>
      <c r="M42" s="29"/>
      <c r="N42" s="29"/>
    </row>
    <row r="43" spans="1:16">
      <c r="A43" s="53"/>
      <c r="B43" s="47"/>
      <c r="C43" s="48"/>
      <c r="D43" s="48"/>
      <c r="E43" s="47"/>
      <c r="F43" s="51"/>
      <c r="G43" s="38"/>
      <c r="H43" s="39"/>
      <c r="I43" s="39"/>
      <c r="J43" s="38"/>
      <c r="K43" s="39"/>
      <c r="L43" s="39"/>
      <c r="M43" s="39"/>
      <c r="N43" s="39"/>
    </row>
    <row r="44" spans="1:16">
      <c r="A44" s="53"/>
      <c r="B44" s="47"/>
      <c r="C44" s="48"/>
      <c r="D44" s="48"/>
      <c r="E44" s="47"/>
      <c r="F44" s="51"/>
      <c r="G44" s="38"/>
      <c r="H44" s="39"/>
      <c r="I44" s="39"/>
      <c r="J44" s="38"/>
      <c r="K44" s="39"/>
      <c r="L44" s="39"/>
      <c r="M44" s="39"/>
      <c r="N44" s="39"/>
    </row>
    <row r="45" spans="1:16">
      <c r="A45" s="53"/>
      <c r="B45" s="47"/>
      <c r="C45" s="48"/>
      <c r="D45" s="48"/>
      <c r="E45" s="47"/>
      <c r="F45" s="51"/>
      <c r="G45" s="38"/>
      <c r="H45" s="39"/>
      <c r="I45" s="39"/>
      <c r="J45" s="38"/>
      <c r="K45" s="39"/>
      <c r="L45" s="39"/>
      <c r="M45" s="39"/>
      <c r="N45" s="39"/>
    </row>
    <row r="46" spans="1:16">
      <c r="A46" s="17"/>
      <c r="B46" s="47"/>
      <c r="C46" s="48"/>
      <c r="D46" s="48"/>
      <c r="E46" s="47"/>
      <c r="F46" s="51"/>
      <c r="G46" s="38"/>
      <c r="H46" s="39"/>
      <c r="I46" s="39"/>
      <c r="J46" s="38"/>
      <c r="K46" s="39"/>
      <c r="L46" s="39"/>
      <c r="M46" s="39"/>
      <c r="N46" s="39"/>
    </row>
    <row r="47" spans="1:16">
      <c r="A47" s="54"/>
      <c r="B47" s="37"/>
      <c r="C47" s="55"/>
      <c r="D47" s="55"/>
      <c r="E47" s="47"/>
      <c r="F47" s="49"/>
      <c r="G47" s="38"/>
      <c r="H47" s="39"/>
      <c r="I47" s="39"/>
      <c r="J47" s="38"/>
      <c r="K47" s="39"/>
      <c r="L47" s="39"/>
      <c r="M47" s="39"/>
      <c r="N47" s="39"/>
    </row>
    <row r="48" spans="1:16" ht="18">
      <c r="A48" s="50"/>
      <c r="B48" s="47"/>
      <c r="C48" s="48"/>
      <c r="D48" s="48"/>
      <c r="E48" s="47"/>
      <c r="F48" s="51"/>
      <c r="G48" s="45"/>
      <c r="H48" s="29"/>
      <c r="I48" s="29"/>
      <c r="J48" s="45"/>
      <c r="K48" s="29"/>
      <c r="L48" s="29"/>
      <c r="M48" s="29"/>
      <c r="N48" s="29"/>
      <c r="O48" s="30"/>
      <c r="P48" s="29"/>
    </row>
    <row r="49" spans="1:16" ht="18">
      <c r="A49" s="56"/>
      <c r="B49" s="47"/>
      <c r="C49" s="48"/>
      <c r="D49" s="48"/>
      <c r="E49" s="47"/>
      <c r="F49" s="51"/>
      <c r="G49" s="38"/>
      <c r="H49" s="39"/>
      <c r="I49" s="39"/>
      <c r="J49" s="38"/>
      <c r="K49" s="39"/>
      <c r="L49" s="39"/>
      <c r="M49" s="39"/>
      <c r="N49" s="39"/>
      <c r="O49" s="40"/>
      <c r="P49" s="39"/>
    </row>
    <row r="50" spans="1:16" ht="18">
      <c r="A50" s="56"/>
      <c r="B50" s="47"/>
      <c r="C50" s="48"/>
      <c r="D50" s="48"/>
      <c r="E50" s="48"/>
      <c r="F50" s="51"/>
      <c r="G50" s="38"/>
      <c r="H50" s="39"/>
      <c r="I50" s="39"/>
      <c r="J50" s="38"/>
      <c r="K50" s="39"/>
      <c r="L50" s="39"/>
      <c r="M50" s="39"/>
      <c r="N50" s="39"/>
      <c r="O50" s="40"/>
      <c r="P50" s="39"/>
    </row>
    <row r="51" spans="1:16" ht="18">
      <c r="A51" s="56"/>
      <c r="B51" s="47"/>
      <c r="C51" s="48"/>
      <c r="D51" s="48"/>
      <c r="E51" s="48"/>
      <c r="F51" s="51"/>
      <c r="G51" s="38"/>
      <c r="H51" s="39"/>
      <c r="I51" s="39"/>
      <c r="J51" s="38"/>
      <c r="K51" s="39"/>
      <c r="L51" s="39"/>
      <c r="M51" s="39"/>
      <c r="N51" s="39"/>
      <c r="O51" s="40"/>
      <c r="P51" s="39"/>
    </row>
    <row r="52" spans="1:16" ht="18">
      <c r="A52" s="56"/>
      <c r="B52" s="47"/>
      <c r="C52" s="48"/>
      <c r="D52" s="48"/>
      <c r="E52" s="48"/>
      <c r="F52" s="51"/>
      <c r="G52" s="38"/>
      <c r="H52" s="39"/>
      <c r="I52" s="39"/>
      <c r="J52" s="38"/>
      <c r="K52" s="39"/>
      <c r="L52" s="39"/>
      <c r="M52" s="39"/>
      <c r="N52" s="39"/>
      <c r="O52" s="40"/>
      <c r="P52" s="39"/>
    </row>
    <row r="53" spans="1:16" ht="18">
      <c r="A53" s="56"/>
      <c r="B53" s="47"/>
      <c r="C53" s="48"/>
      <c r="D53" s="48"/>
      <c r="E53" s="48"/>
      <c r="F53" s="51"/>
      <c r="G53" s="38"/>
      <c r="H53" s="39"/>
      <c r="I53" s="39"/>
      <c r="J53" s="38"/>
      <c r="K53" s="39"/>
      <c r="L53" s="39"/>
      <c r="M53" s="39"/>
      <c r="N53" s="39"/>
      <c r="O53" s="40"/>
      <c r="P53" s="39"/>
    </row>
    <row r="54" spans="1:16" ht="18">
      <c r="A54" s="41"/>
      <c r="B54" s="55"/>
      <c r="C54" s="55"/>
      <c r="D54" s="55"/>
      <c r="E54" s="57"/>
      <c r="F54" s="58"/>
      <c r="G54" s="38"/>
      <c r="H54" s="39"/>
      <c r="I54" s="39"/>
      <c r="J54" s="38"/>
      <c r="K54" s="39"/>
      <c r="L54" s="39"/>
      <c r="M54" s="39"/>
      <c r="N54" s="39"/>
      <c r="O54" s="40"/>
      <c r="P54" s="39"/>
    </row>
    <row r="55" spans="1:16">
      <c r="A55" s="50"/>
      <c r="B55" s="48"/>
      <c r="C55" s="48"/>
      <c r="D55" s="48"/>
      <c r="E55" s="59"/>
      <c r="F55" s="60"/>
      <c r="G55" s="45"/>
      <c r="H55" s="29"/>
      <c r="I55" s="29"/>
      <c r="J55" s="45"/>
      <c r="K55" s="29"/>
      <c r="L55" s="29"/>
      <c r="M55" s="29"/>
      <c r="N55" s="29"/>
    </row>
    <row r="56" spans="1:16">
      <c r="A56" s="50"/>
      <c r="B56" s="48"/>
      <c r="C56" s="48"/>
      <c r="D56" s="48"/>
      <c r="E56" s="59"/>
      <c r="F56" s="60"/>
      <c r="G56" s="38"/>
      <c r="H56" s="39"/>
      <c r="I56" s="39"/>
      <c r="J56" s="38"/>
      <c r="K56" s="39"/>
      <c r="L56" s="39"/>
      <c r="M56" s="39"/>
      <c r="N56" s="39"/>
    </row>
    <row r="57" spans="1:16">
      <c r="A57" s="56"/>
      <c r="B57" s="48"/>
      <c r="C57" s="48"/>
      <c r="D57" s="48"/>
      <c r="E57" s="48"/>
      <c r="F57" s="60"/>
      <c r="G57" s="38"/>
      <c r="H57" s="39"/>
      <c r="I57" s="39"/>
      <c r="J57" s="38"/>
      <c r="K57" s="39"/>
      <c r="L57" s="39"/>
      <c r="M57" s="39"/>
      <c r="N57" s="39"/>
    </row>
    <row r="58" spans="1:16">
      <c r="A58" s="56"/>
      <c r="B58" s="48"/>
      <c r="C58" s="48"/>
      <c r="D58" s="48"/>
      <c r="E58" s="48"/>
      <c r="F58" s="60"/>
      <c r="G58" s="38"/>
      <c r="H58" s="39"/>
      <c r="I58" s="39"/>
      <c r="J58" s="38"/>
      <c r="K58" s="39"/>
      <c r="L58" s="39"/>
      <c r="M58" s="39"/>
      <c r="N58" s="39"/>
    </row>
    <row r="59" spans="1:16">
      <c r="A59" s="56"/>
      <c r="B59" s="48"/>
      <c r="C59" s="48"/>
      <c r="D59" s="48"/>
      <c r="E59" s="48"/>
      <c r="F59" s="60"/>
      <c r="G59" s="38"/>
      <c r="H59" s="39"/>
      <c r="I59" s="39"/>
      <c r="J59" s="38"/>
      <c r="K59" s="39"/>
      <c r="L59" s="39"/>
      <c r="M59" s="39"/>
      <c r="N59" s="39"/>
    </row>
    <row r="60" spans="1:16">
      <c r="A60" s="50"/>
      <c r="B60" s="48"/>
      <c r="C60" s="48"/>
      <c r="D60" s="48"/>
      <c r="E60" s="48"/>
      <c r="F60" s="61"/>
      <c r="G60" s="38"/>
      <c r="H60" s="39"/>
      <c r="I60" s="39"/>
      <c r="J60" s="38"/>
      <c r="K60" s="39"/>
      <c r="L60" s="39"/>
      <c r="M60" s="39"/>
      <c r="N60" s="39"/>
    </row>
    <row r="61" spans="1:16">
      <c r="A61" s="56"/>
      <c r="B61" s="48"/>
      <c r="C61" s="48"/>
      <c r="D61" s="48"/>
      <c r="E61" s="48"/>
      <c r="F61" s="61"/>
      <c r="G61" s="38"/>
      <c r="H61" s="39"/>
      <c r="I61" s="39"/>
      <c r="J61" s="38"/>
      <c r="K61" s="39"/>
      <c r="L61" s="39"/>
      <c r="M61" s="39"/>
      <c r="N61" s="39"/>
    </row>
    <row r="62" spans="1:16">
      <c r="A62" s="54"/>
      <c r="B62" s="55"/>
      <c r="C62" s="62"/>
      <c r="D62" s="62"/>
      <c r="E62" s="62"/>
      <c r="F62" s="63"/>
      <c r="G62" s="38"/>
      <c r="H62" s="39"/>
      <c r="I62" s="39"/>
      <c r="J62" s="38"/>
      <c r="K62" s="39"/>
      <c r="L62" s="39"/>
      <c r="M62" s="39"/>
      <c r="N62" s="39"/>
    </row>
    <row r="63" spans="1:16">
      <c r="A63" s="50"/>
      <c r="B63" s="64"/>
      <c r="C63" s="64"/>
      <c r="D63" s="64"/>
      <c r="E63" s="64"/>
      <c r="F63" s="65"/>
      <c r="G63" s="38"/>
      <c r="H63" s="39"/>
      <c r="I63" s="39"/>
      <c r="J63" s="38"/>
      <c r="K63" s="39"/>
      <c r="L63" s="39"/>
      <c r="M63" s="39"/>
      <c r="N63" s="39"/>
    </row>
    <row r="64" spans="1:16">
      <c r="A64" s="50"/>
      <c r="B64" s="64"/>
      <c r="C64" s="64"/>
      <c r="D64" s="64"/>
      <c r="E64" s="64"/>
      <c r="F64" s="65"/>
      <c r="G64" s="38"/>
      <c r="H64" s="39"/>
      <c r="I64" s="39"/>
      <c r="J64" s="38"/>
      <c r="K64" s="39"/>
      <c r="L64" s="39"/>
      <c r="M64" s="39"/>
      <c r="N64" s="39"/>
    </row>
    <row r="65" spans="1:26">
      <c r="A65" s="56"/>
      <c r="B65" s="64"/>
      <c r="C65" s="64"/>
      <c r="D65" s="64"/>
      <c r="E65" s="64"/>
      <c r="F65" s="65"/>
      <c r="G65" s="38"/>
      <c r="H65" s="39"/>
      <c r="I65" s="39"/>
      <c r="J65" s="38"/>
      <c r="K65" s="39"/>
      <c r="L65" s="39"/>
      <c r="M65" s="39"/>
      <c r="N65" s="39"/>
    </row>
    <row r="66" spans="1:26">
      <c r="A66" s="66"/>
      <c r="B66" s="67"/>
      <c r="C66" s="67"/>
      <c r="D66" s="67"/>
      <c r="E66" s="67"/>
      <c r="F66" s="60"/>
      <c r="G66" s="38"/>
      <c r="H66" s="39"/>
      <c r="I66" s="39"/>
      <c r="J66" s="38"/>
      <c r="K66" s="39"/>
      <c r="L66" s="39"/>
      <c r="M66" s="39"/>
      <c r="N66" s="39"/>
    </row>
    <row r="67" spans="1:26">
      <c r="A67" s="68"/>
      <c r="B67" s="67"/>
      <c r="C67" s="67"/>
      <c r="D67" s="67"/>
      <c r="E67" s="67"/>
      <c r="F67" s="60"/>
      <c r="G67" s="45"/>
      <c r="H67" s="29"/>
      <c r="I67" s="29"/>
      <c r="J67" s="45"/>
      <c r="K67" s="29"/>
      <c r="L67" s="29"/>
      <c r="M67" s="29"/>
      <c r="N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>
      <c r="A68" s="56"/>
      <c r="B68" s="67"/>
      <c r="C68" s="67"/>
      <c r="D68" s="67"/>
      <c r="E68" s="67"/>
      <c r="F68" s="60"/>
      <c r="G68" s="38"/>
      <c r="H68" s="39"/>
      <c r="I68" s="39"/>
      <c r="J68" s="38"/>
      <c r="K68" s="39"/>
      <c r="L68" s="39"/>
      <c r="M68" s="39"/>
      <c r="N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>
      <c r="A69" s="68"/>
      <c r="B69" s="67"/>
      <c r="C69" s="67"/>
      <c r="D69" s="67"/>
      <c r="E69" s="67"/>
      <c r="F69" s="60"/>
      <c r="G69" s="38"/>
      <c r="H69" s="39"/>
      <c r="I69" s="39"/>
      <c r="J69" s="38"/>
      <c r="K69" s="39"/>
      <c r="L69" s="39"/>
      <c r="M69" s="39"/>
      <c r="N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>
      <c r="A70" s="56"/>
      <c r="B70" s="67"/>
      <c r="C70" s="67"/>
      <c r="D70" s="67"/>
      <c r="E70" s="67"/>
      <c r="F70" s="60"/>
      <c r="G70" s="38"/>
      <c r="H70" s="39"/>
      <c r="I70" s="39"/>
      <c r="J70" s="38"/>
      <c r="K70" s="39"/>
      <c r="L70" s="39"/>
      <c r="M70" s="39"/>
      <c r="N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>
      <c r="A71" s="41"/>
      <c r="B71" s="55"/>
      <c r="C71" s="55"/>
      <c r="D71" s="55"/>
      <c r="E71" s="55"/>
      <c r="F71" s="58"/>
      <c r="G71" s="38"/>
      <c r="H71" s="39"/>
      <c r="I71" s="39"/>
      <c r="J71" s="38"/>
      <c r="K71" s="39"/>
      <c r="L71" s="39"/>
      <c r="M71" s="39"/>
      <c r="N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>
      <c r="A72" s="56"/>
      <c r="B72" s="48"/>
      <c r="C72" s="48"/>
      <c r="D72" s="48"/>
      <c r="E72" s="48"/>
      <c r="F72" s="60"/>
      <c r="G72" s="38"/>
      <c r="H72" s="39"/>
      <c r="I72" s="39"/>
      <c r="J72" s="38"/>
      <c r="K72" s="39"/>
      <c r="L72" s="39"/>
      <c r="M72" s="39"/>
      <c r="N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>
      <c r="A73" s="56"/>
      <c r="B73" s="48"/>
      <c r="C73" s="48"/>
      <c r="D73" s="48"/>
      <c r="E73" s="48"/>
      <c r="F73" s="60"/>
      <c r="G73" s="38"/>
      <c r="H73" s="39"/>
      <c r="I73" s="39"/>
      <c r="J73" s="38"/>
      <c r="K73" s="39"/>
      <c r="L73" s="39"/>
      <c r="M73" s="39"/>
      <c r="N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>
      <c r="A74" s="56"/>
      <c r="B74" s="48"/>
      <c r="C74" s="48"/>
      <c r="D74" s="48"/>
      <c r="E74" s="48"/>
      <c r="F74" s="60"/>
      <c r="G74" s="38"/>
      <c r="H74" s="39"/>
      <c r="I74" s="39"/>
      <c r="J74" s="38"/>
      <c r="K74" s="39"/>
      <c r="L74" s="39"/>
      <c r="M74" s="39"/>
      <c r="N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>
      <c r="A75" s="54"/>
      <c r="B75" s="69"/>
      <c r="C75" s="67"/>
      <c r="D75" s="67"/>
      <c r="E75" s="67"/>
      <c r="F75" s="70"/>
      <c r="G75" s="38"/>
      <c r="H75" s="39"/>
      <c r="I75" s="39"/>
      <c r="J75" s="38"/>
      <c r="K75" s="39"/>
      <c r="L75" s="39"/>
      <c r="M75" s="39"/>
      <c r="N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>
      <c r="A76" s="56"/>
      <c r="B76" s="67"/>
      <c r="C76" s="67"/>
      <c r="D76" s="67"/>
      <c r="E76" s="67"/>
      <c r="F76" s="71"/>
      <c r="G76" s="38"/>
      <c r="H76" s="39"/>
      <c r="I76" s="39"/>
      <c r="J76" s="38"/>
      <c r="K76" s="39"/>
      <c r="L76" s="39"/>
      <c r="M76" s="39"/>
      <c r="N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>
      <c r="A77" s="56"/>
      <c r="B77" s="67"/>
      <c r="C77" s="67"/>
      <c r="D77" s="67"/>
      <c r="E77" s="67"/>
      <c r="F77" s="71"/>
      <c r="G77" s="38"/>
      <c r="H77" s="39"/>
      <c r="I77" s="39"/>
      <c r="J77" s="38"/>
      <c r="K77" s="39"/>
      <c r="L77" s="39"/>
      <c r="M77" s="39"/>
      <c r="N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>
      <c r="A78" s="41"/>
      <c r="B78" s="55"/>
      <c r="C78" s="55"/>
      <c r="D78" s="55"/>
      <c r="E78" s="55"/>
      <c r="F78" s="58"/>
      <c r="G78" s="38"/>
      <c r="H78" s="39"/>
      <c r="I78" s="39"/>
      <c r="J78" s="38"/>
      <c r="K78" s="39"/>
      <c r="L78" s="39"/>
      <c r="M78" s="39"/>
      <c r="N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>
      <c r="A79" s="50"/>
      <c r="B79" s="48"/>
      <c r="C79" s="48"/>
      <c r="D79" s="55"/>
      <c r="E79" s="48"/>
      <c r="F79" s="60"/>
      <c r="G79" s="38"/>
      <c r="H79" s="39"/>
      <c r="I79" s="39"/>
      <c r="J79" s="38"/>
      <c r="K79" s="39"/>
      <c r="L79" s="39"/>
      <c r="M79" s="39"/>
      <c r="N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>
      <c r="A80" s="50"/>
      <c r="B80" s="48"/>
      <c r="C80" s="48"/>
      <c r="D80" s="48"/>
      <c r="E80" s="48"/>
      <c r="F80" s="60"/>
      <c r="G80" s="38"/>
      <c r="H80" s="39"/>
      <c r="I80" s="39"/>
      <c r="J80" s="38"/>
      <c r="K80" s="39"/>
      <c r="L80" s="39"/>
      <c r="M80" s="39"/>
      <c r="N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>
      <c r="A81" s="50"/>
      <c r="B81" s="48"/>
      <c r="C81" s="48"/>
      <c r="D81" s="48"/>
      <c r="E81" s="48"/>
      <c r="F81" s="60"/>
      <c r="G81" s="38"/>
      <c r="H81" s="39"/>
      <c r="I81" s="39"/>
      <c r="J81" s="38"/>
      <c r="K81" s="39"/>
      <c r="L81" s="39"/>
      <c r="M81" s="39"/>
      <c r="N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>
      <c r="A82" s="72"/>
      <c r="B82" s="55"/>
      <c r="C82" s="48"/>
      <c r="D82" s="48"/>
      <c r="E82" s="48"/>
      <c r="F82" s="70"/>
      <c r="G82" s="38"/>
      <c r="H82" s="39"/>
      <c r="I82" s="39"/>
      <c r="J82" s="38"/>
      <c r="K82" s="39"/>
      <c r="L82" s="39"/>
      <c r="M82" s="39"/>
      <c r="N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>
      <c r="A83" s="72"/>
      <c r="B83" s="55"/>
      <c r="C83" s="48"/>
      <c r="D83" s="48"/>
      <c r="E83" s="48"/>
      <c r="F83" s="70"/>
      <c r="G83" s="38"/>
      <c r="H83" s="39"/>
      <c r="I83" s="39"/>
      <c r="J83" s="38"/>
      <c r="K83" s="39"/>
      <c r="L83" s="39"/>
      <c r="M83" s="39"/>
      <c r="N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>
      <c r="A84" s="17"/>
      <c r="B84" s="48"/>
      <c r="C84" s="48"/>
      <c r="D84" s="48"/>
      <c r="E84" s="48"/>
      <c r="F84" s="71"/>
      <c r="G84" s="38"/>
      <c r="H84" s="39"/>
      <c r="I84" s="39"/>
      <c r="J84" s="38"/>
      <c r="K84" s="39"/>
      <c r="L84" s="39"/>
      <c r="M84" s="39"/>
      <c r="N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>
      <c r="A85" s="73"/>
      <c r="B85" s="48"/>
      <c r="C85" s="48"/>
      <c r="D85" s="48"/>
      <c r="E85" s="48"/>
      <c r="F85" s="71"/>
      <c r="G85" s="38"/>
      <c r="H85" s="39"/>
      <c r="I85" s="39"/>
      <c r="J85" s="38"/>
      <c r="K85" s="39"/>
      <c r="L85" s="39"/>
      <c r="M85" s="39"/>
      <c r="N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8">
      <c r="A86" s="46"/>
      <c r="B86" s="55"/>
      <c r="C86" s="48"/>
      <c r="D86" s="48"/>
      <c r="E86" s="48"/>
      <c r="F86" s="58"/>
      <c r="G86" s="45"/>
      <c r="H86" s="29"/>
      <c r="I86" s="29"/>
      <c r="J86" s="45"/>
      <c r="K86" s="29"/>
      <c r="L86" s="29"/>
      <c r="M86" s="29"/>
      <c r="N86" s="29"/>
      <c r="O86" s="30"/>
      <c r="P86" s="29"/>
    </row>
    <row r="87" spans="1:26" ht="18">
      <c r="A87" s="50"/>
      <c r="B87" s="48"/>
      <c r="C87" s="48"/>
      <c r="D87" s="48"/>
      <c r="E87" s="48"/>
      <c r="F87" s="60"/>
      <c r="G87" s="38"/>
      <c r="H87" s="39"/>
      <c r="I87" s="39"/>
      <c r="J87" s="38"/>
      <c r="K87" s="39"/>
      <c r="L87" s="39"/>
      <c r="M87" s="39"/>
      <c r="N87" s="39"/>
      <c r="O87" s="40"/>
      <c r="P87" s="39"/>
    </row>
    <row r="88" spans="1:26" ht="18">
      <c r="A88" s="50"/>
      <c r="B88" s="48"/>
      <c r="C88" s="48"/>
      <c r="D88" s="48"/>
      <c r="E88" s="48"/>
      <c r="F88" s="60"/>
      <c r="G88" s="38"/>
      <c r="H88" s="39"/>
      <c r="I88" s="39"/>
      <c r="J88" s="38"/>
      <c r="K88" s="39"/>
      <c r="L88" s="39"/>
      <c r="M88" s="39"/>
      <c r="N88" s="39"/>
      <c r="O88" s="40"/>
      <c r="P88" s="39"/>
    </row>
    <row r="89" spans="1:26" ht="18">
      <c r="A89" s="56"/>
      <c r="B89" s="48"/>
      <c r="C89" s="48"/>
      <c r="D89" s="48"/>
      <c r="E89" s="48"/>
      <c r="F89" s="60"/>
      <c r="G89" s="38"/>
      <c r="H89" s="39"/>
      <c r="I89" s="39"/>
      <c r="J89" s="38"/>
      <c r="K89" s="39"/>
      <c r="L89" s="39"/>
      <c r="M89" s="39"/>
      <c r="N89" s="39"/>
      <c r="O89" s="40"/>
      <c r="P89" s="39"/>
    </row>
    <row r="90" spans="1:26" ht="18">
      <c r="A90" s="54"/>
      <c r="B90" s="55"/>
      <c r="C90" s="55"/>
      <c r="D90" s="55"/>
      <c r="E90" s="55"/>
      <c r="F90" s="58"/>
      <c r="G90" s="38"/>
      <c r="H90" s="39"/>
      <c r="I90" s="39"/>
      <c r="J90" s="38"/>
      <c r="K90" s="39"/>
      <c r="L90" s="39"/>
      <c r="M90" s="39"/>
      <c r="N90" s="39"/>
      <c r="O90" s="40"/>
      <c r="P90" s="39"/>
    </row>
    <row r="91" spans="1:26" ht="18">
      <c r="A91" s="50"/>
      <c r="B91" s="48"/>
      <c r="C91" s="48"/>
      <c r="D91" s="48"/>
      <c r="E91" s="48"/>
      <c r="F91" s="60"/>
      <c r="G91" s="38"/>
      <c r="H91" s="39"/>
      <c r="I91" s="39"/>
      <c r="J91" s="38"/>
      <c r="K91" s="39"/>
      <c r="L91" s="39"/>
      <c r="M91" s="39"/>
      <c r="N91" s="39"/>
      <c r="O91" s="40"/>
      <c r="P91" s="39"/>
    </row>
    <row r="92" spans="1:26" ht="18">
      <c r="A92" s="56"/>
      <c r="B92" s="48"/>
      <c r="C92" s="48"/>
      <c r="D92" s="48"/>
      <c r="E92" s="48"/>
      <c r="F92" s="60"/>
      <c r="G92" s="38"/>
      <c r="H92" s="39"/>
      <c r="I92" s="39"/>
      <c r="J92" s="38"/>
      <c r="K92" s="39"/>
      <c r="L92" s="39"/>
      <c r="M92" s="39"/>
      <c r="N92" s="39"/>
      <c r="O92" s="40"/>
      <c r="P92" s="39"/>
    </row>
    <row r="93" spans="1:26" ht="18">
      <c r="A93" s="56"/>
      <c r="B93" s="48"/>
      <c r="C93" s="48"/>
      <c r="D93" s="48"/>
      <c r="E93" s="48"/>
      <c r="F93" s="60"/>
      <c r="G93" s="38"/>
      <c r="H93" s="39"/>
      <c r="I93" s="39"/>
      <c r="J93" s="38"/>
      <c r="K93" s="39"/>
      <c r="L93" s="39"/>
      <c r="M93" s="39"/>
      <c r="N93" s="39"/>
      <c r="O93" s="40"/>
      <c r="P93" s="39"/>
    </row>
    <row r="94" spans="1:26" ht="18">
      <c r="A94" s="54"/>
      <c r="B94" s="55"/>
      <c r="C94" s="48"/>
      <c r="D94" s="48"/>
      <c r="E94" s="48"/>
      <c r="F94" s="58"/>
      <c r="G94" s="38"/>
      <c r="H94" s="39"/>
      <c r="I94" s="39"/>
      <c r="J94" s="38"/>
      <c r="K94" s="39"/>
      <c r="L94" s="39"/>
      <c r="M94" s="39"/>
      <c r="N94" s="39"/>
      <c r="O94" s="40"/>
      <c r="P94" s="39"/>
    </row>
    <row r="95" spans="1:26" ht="18">
      <c r="A95" s="50"/>
      <c r="B95" s="48"/>
      <c r="C95" s="48"/>
      <c r="D95" s="48"/>
      <c r="E95" s="48"/>
      <c r="F95" s="60"/>
      <c r="G95" s="38"/>
      <c r="H95" s="39"/>
      <c r="I95" s="39"/>
      <c r="J95" s="38"/>
      <c r="K95" s="39"/>
      <c r="L95" s="39"/>
      <c r="M95" s="39"/>
      <c r="N95" s="39"/>
      <c r="O95" s="40"/>
      <c r="P95" s="39"/>
    </row>
    <row r="96" spans="1:26" ht="18">
      <c r="A96" s="56"/>
      <c r="B96" s="48"/>
      <c r="C96" s="48"/>
      <c r="D96" s="48"/>
      <c r="E96" s="48"/>
      <c r="F96" s="60"/>
      <c r="G96" s="38"/>
      <c r="H96" s="39"/>
      <c r="I96" s="39"/>
      <c r="J96" s="38"/>
      <c r="K96" s="39"/>
      <c r="L96" s="39"/>
      <c r="M96" s="39"/>
      <c r="N96" s="39"/>
      <c r="O96" s="40"/>
      <c r="P96" s="39"/>
    </row>
    <row r="97" spans="1:16" ht="18">
      <c r="A97" s="56"/>
      <c r="B97" s="48"/>
      <c r="C97" s="48"/>
      <c r="D97" s="48"/>
      <c r="E97" s="48"/>
      <c r="F97" s="60"/>
      <c r="G97" s="38"/>
      <c r="H97" s="39"/>
      <c r="I97" s="39"/>
      <c r="J97" s="38"/>
      <c r="K97" s="39"/>
      <c r="L97" s="39"/>
      <c r="M97" s="39"/>
      <c r="N97" s="39"/>
      <c r="O97" s="40"/>
      <c r="P97" s="39"/>
    </row>
    <row r="98" spans="1:16" ht="18">
      <c r="A98" s="56"/>
      <c r="B98" s="48"/>
      <c r="C98" s="48"/>
      <c r="D98" s="48"/>
      <c r="E98" s="48"/>
      <c r="F98" s="60"/>
      <c r="G98" s="38"/>
      <c r="H98" s="39"/>
      <c r="I98" s="39"/>
      <c r="J98" s="38"/>
      <c r="K98" s="39"/>
      <c r="L98" s="39"/>
      <c r="M98" s="39"/>
      <c r="N98" s="39"/>
      <c r="O98" s="40"/>
      <c r="P98" s="39"/>
    </row>
    <row r="99" spans="1:16" ht="18">
      <c r="A99" s="41"/>
      <c r="B99" s="55"/>
      <c r="C99" s="55"/>
      <c r="D99" s="55"/>
      <c r="E99" s="57"/>
      <c r="F99" s="45"/>
      <c r="G99" s="38"/>
      <c r="H99" s="39"/>
      <c r="I99" s="39"/>
      <c r="J99" s="38"/>
      <c r="K99" s="39"/>
      <c r="L99" s="39"/>
      <c r="M99" s="39"/>
      <c r="N99" s="39"/>
      <c r="O99" s="40"/>
      <c r="P99" s="39"/>
    </row>
    <row r="100" spans="1:16" ht="18">
      <c r="A100" s="50"/>
      <c r="B100" s="48"/>
      <c r="C100" s="48"/>
      <c r="D100" s="48"/>
      <c r="E100" s="59"/>
      <c r="F100" s="71"/>
      <c r="G100" s="38"/>
      <c r="H100" s="39"/>
      <c r="I100" s="39"/>
      <c r="J100" s="38"/>
      <c r="K100" s="39"/>
      <c r="L100" s="39"/>
      <c r="M100" s="39"/>
      <c r="N100" s="39"/>
      <c r="O100" s="40"/>
      <c r="P100" s="39"/>
    </row>
    <row r="101" spans="1:16" ht="18">
      <c r="A101" s="50"/>
      <c r="B101" s="48"/>
      <c r="C101" s="48"/>
      <c r="D101" s="48"/>
      <c r="E101" s="59"/>
      <c r="F101" s="71"/>
      <c r="G101" s="38"/>
      <c r="H101" s="39"/>
      <c r="I101" s="39"/>
      <c r="J101" s="38"/>
      <c r="K101" s="39"/>
      <c r="L101" s="39"/>
      <c r="M101" s="39"/>
      <c r="N101" s="39"/>
      <c r="O101" s="40"/>
      <c r="P101" s="39"/>
    </row>
    <row r="102" spans="1:16" ht="18">
      <c r="A102" s="56"/>
      <c r="B102" s="48"/>
      <c r="C102" s="48"/>
      <c r="D102" s="48"/>
      <c r="E102" s="48"/>
      <c r="F102" s="71"/>
      <c r="G102" s="38"/>
      <c r="H102" s="39"/>
      <c r="I102" s="39"/>
      <c r="J102" s="38"/>
      <c r="K102" s="39"/>
      <c r="L102" s="39"/>
      <c r="M102" s="39"/>
      <c r="N102" s="39"/>
      <c r="O102" s="40"/>
      <c r="P102" s="39"/>
    </row>
    <row r="103" spans="1:16" ht="18">
      <c r="A103" s="50"/>
      <c r="B103" s="48"/>
      <c r="C103" s="48"/>
      <c r="D103" s="48"/>
      <c r="E103" s="59"/>
      <c r="F103" s="71"/>
      <c r="G103" s="38"/>
      <c r="H103" s="39"/>
      <c r="I103" s="39"/>
      <c r="J103" s="38"/>
      <c r="K103" s="39"/>
      <c r="L103" s="39"/>
      <c r="M103" s="39"/>
      <c r="N103" s="39"/>
      <c r="O103" s="40"/>
      <c r="P103" s="39"/>
    </row>
    <row r="104" spans="1:16" ht="18">
      <c r="A104" s="56"/>
      <c r="B104" s="48"/>
      <c r="C104" s="48"/>
      <c r="D104" s="48"/>
      <c r="E104" s="48"/>
      <c r="F104" s="71"/>
      <c r="G104" s="38"/>
      <c r="H104" s="39"/>
      <c r="I104" s="39"/>
      <c r="J104" s="38"/>
      <c r="K104" s="39"/>
      <c r="L104" s="39"/>
      <c r="M104" s="39"/>
      <c r="N104" s="39"/>
      <c r="O104" s="40"/>
      <c r="P104" s="39"/>
    </row>
    <row r="105" spans="1:16" ht="18">
      <c r="A105" s="54"/>
      <c r="B105" s="55"/>
      <c r="C105" s="48"/>
      <c r="D105" s="48"/>
      <c r="E105" s="48"/>
      <c r="F105" s="58"/>
      <c r="G105" s="38"/>
      <c r="H105" s="39"/>
      <c r="I105" s="39"/>
      <c r="J105" s="38"/>
      <c r="K105" s="39"/>
      <c r="L105" s="39"/>
      <c r="M105" s="39"/>
      <c r="N105" s="39"/>
      <c r="O105" s="40"/>
      <c r="P105" s="39"/>
    </row>
    <row r="106" spans="1:16" ht="18">
      <c r="A106" s="50"/>
      <c r="B106" s="48"/>
      <c r="C106" s="48"/>
      <c r="D106" s="48"/>
      <c r="E106" s="48"/>
      <c r="F106" s="60"/>
      <c r="G106" s="38"/>
      <c r="H106" s="39"/>
      <c r="I106" s="39"/>
      <c r="J106" s="38"/>
      <c r="K106" s="39"/>
      <c r="L106" s="39"/>
      <c r="M106" s="39"/>
      <c r="N106" s="39"/>
      <c r="O106" s="40"/>
      <c r="P106" s="39"/>
    </row>
    <row r="107" spans="1:16" ht="18">
      <c r="A107" s="50"/>
      <c r="B107" s="48"/>
      <c r="C107" s="48"/>
      <c r="D107" s="48"/>
      <c r="E107" s="48"/>
      <c r="F107" s="60"/>
      <c r="G107" s="38"/>
      <c r="H107" s="39"/>
      <c r="I107" s="39"/>
      <c r="J107" s="38"/>
      <c r="K107" s="39"/>
      <c r="L107" s="39"/>
      <c r="M107" s="39"/>
      <c r="N107" s="39"/>
      <c r="O107" s="40"/>
      <c r="P107" s="39"/>
    </row>
    <row r="108" spans="1:16" ht="18">
      <c r="A108" s="56"/>
      <c r="B108" s="48"/>
      <c r="C108" s="48"/>
      <c r="D108" s="48"/>
      <c r="E108" s="48"/>
      <c r="F108" s="60"/>
      <c r="G108" s="38"/>
      <c r="H108" s="39"/>
      <c r="I108" s="39"/>
      <c r="J108" s="38"/>
      <c r="K108" s="39"/>
      <c r="L108" s="39"/>
      <c r="M108" s="39"/>
      <c r="N108" s="39"/>
      <c r="O108" s="40"/>
      <c r="P108" s="39"/>
    </row>
    <row r="109" spans="1:16" ht="18">
      <c r="A109" s="41"/>
      <c r="B109" s="55"/>
      <c r="C109" s="55"/>
      <c r="D109" s="55"/>
      <c r="E109" s="55"/>
      <c r="F109" s="58"/>
      <c r="G109" s="38"/>
      <c r="H109" s="39"/>
      <c r="I109" s="39"/>
      <c r="J109" s="38"/>
      <c r="K109" s="39"/>
      <c r="L109" s="39"/>
      <c r="M109" s="39"/>
      <c r="N109" s="39"/>
      <c r="O109" s="40"/>
      <c r="P109" s="39"/>
    </row>
    <row r="110" spans="1:16" ht="18">
      <c r="A110" s="56"/>
      <c r="B110" s="48"/>
      <c r="C110" s="67"/>
      <c r="D110" s="67"/>
      <c r="E110" s="67"/>
      <c r="F110" s="60"/>
      <c r="G110" s="38"/>
      <c r="H110" s="39"/>
      <c r="I110" s="39"/>
      <c r="J110" s="38"/>
      <c r="K110" s="39"/>
      <c r="L110" s="39"/>
      <c r="M110" s="39"/>
      <c r="N110" s="39"/>
      <c r="O110" s="40"/>
      <c r="P110" s="39"/>
    </row>
    <row r="111" spans="1:16" ht="18">
      <c r="A111" s="56"/>
      <c r="B111" s="48"/>
      <c r="C111" s="67"/>
      <c r="D111" s="67"/>
      <c r="E111" s="67"/>
      <c r="F111" s="60"/>
      <c r="G111" s="38"/>
      <c r="H111" s="39"/>
      <c r="I111" s="39"/>
      <c r="J111" s="38"/>
      <c r="K111" s="39"/>
      <c r="L111" s="39"/>
      <c r="M111" s="39"/>
      <c r="N111" s="39"/>
      <c r="O111" s="40"/>
      <c r="P111" s="39"/>
    </row>
    <row r="112" spans="1:16" ht="18">
      <c r="A112" s="56"/>
      <c r="B112" s="48"/>
      <c r="C112" s="48"/>
      <c r="D112" s="48"/>
      <c r="E112" s="48"/>
      <c r="F112" s="60"/>
      <c r="G112" s="38"/>
      <c r="H112" s="39"/>
      <c r="I112" s="39"/>
      <c r="J112" s="38"/>
      <c r="K112" s="39"/>
      <c r="L112" s="39"/>
      <c r="M112" s="39"/>
      <c r="N112" s="39"/>
      <c r="O112" s="40"/>
      <c r="P112" s="39"/>
    </row>
    <row r="113" spans="1:26" ht="18">
      <c r="A113" s="56"/>
      <c r="B113" s="48"/>
      <c r="C113" s="48"/>
      <c r="D113" s="48"/>
      <c r="E113" s="48"/>
      <c r="F113" s="60"/>
      <c r="G113" s="45"/>
      <c r="H113" s="29"/>
      <c r="I113" s="29"/>
      <c r="J113" s="45"/>
      <c r="K113" s="29"/>
      <c r="L113" s="29"/>
      <c r="M113" s="29"/>
      <c r="N113" s="29"/>
      <c r="O113" s="30"/>
      <c r="P113" s="29"/>
    </row>
    <row r="114" spans="1:26" ht="18">
      <c r="A114" s="54"/>
      <c r="B114" s="55"/>
      <c r="C114" s="48"/>
      <c r="D114" s="48"/>
      <c r="E114" s="48"/>
      <c r="F114" s="58"/>
      <c r="G114" s="38"/>
      <c r="H114" s="39"/>
      <c r="I114" s="39"/>
      <c r="J114" s="38"/>
      <c r="K114" s="39"/>
      <c r="L114" s="39"/>
      <c r="M114" s="39"/>
      <c r="N114" s="39"/>
      <c r="O114" s="40"/>
      <c r="P114" s="39"/>
      <c r="Q114" s="39"/>
      <c r="R114" s="39"/>
      <c r="S114" s="39"/>
      <c r="T114" s="39"/>
      <c r="U114" s="39"/>
    </row>
    <row r="115" spans="1:26" ht="18">
      <c r="A115" s="50"/>
      <c r="B115" s="48"/>
      <c r="C115" s="48"/>
      <c r="D115" s="48"/>
      <c r="E115" s="48"/>
      <c r="F115" s="60"/>
      <c r="G115" s="38"/>
      <c r="H115" s="39"/>
      <c r="I115" s="39"/>
      <c r="J115" s="38"/>
      <c r="K115" s="39"/>
      <c r="L115" s="39"/>
      <c r="M115" s="39"/>
      <c r="N115" s="39"/>
      <c r="O115" s="40"/>
      <c r="P115" s="39"/>
      <c r="Q115" s="39"/>
      <c r="R115" s="39"/>
      <c r="S115" s="39"/>
      <c r="T115" s="39"/>
      <c r="U115" s="39"/>
    </row>
    <row r="116" spans="1:26" ht="18">
      <c r="A116" s="50"/>
      <c r="B116" s="48"/>
      <c r="C116" s="48"/>
      <c r="D116" s="48"/>
      <c r="E116" s="48"/>
      <c r="F116" s="60"/>
      <c r="G116" s="38"/>
      <c r="H116" s="39"/>
      <c r="I116" s="39"/>
      <c r="J116" s="38"/>
      <c r="K116" s="39"/>
      <c r="L116" s="39"/>
      <c r="M116" s="39"/>
      <c r="N116" s="39"/>
      <c r="O116" s="40"/>
      <c r="P116" s="39"/>
      <c r="Q116" s="39"/>
      <c r="R116" s="39"/>
      <c r="S116" s="39"/>
      <c r="T116" s="39"/>
      <c r="U116" s="39"/>
    </row>
    <row r="117" spans="1:26" ht="18">
      <c r="A117" s="56"/>
      <c r="B117" s="48"/>
      <c r="C117" s="48"/>
      <c r="D117" s="48"/>
      <c r="E117" s="48"/>
      <c r="F117" s="60"/>
      <c r="G117" s="38"/>
      <c r="H117" s="39"/>
      <c r="I117" s="39"/>
      <c r="J117" s="38"/>
      <c r="K117" s="39"/>
      <c r="L117" s="39"/>
      <c r="M117" s="39"/>
      <c r="N117" s="39"/>
      <c r="O117" s="40"/>
      <c r="P117" s="39"/>
      <c r="Q117" s="39"/>
      <c r="R117" s="39"/>
      <c r="S117" s="39"/>
      <c r="T117" s="39"/>
      <c r="U117" s="39"/>
    </row>
    <row r="118" spans="1:26" ht="18">
      <c r="A118" s="54"/>
      <c r="B118" s="55"/>
      <c r="C118" s="48"/>
      <c r="D118" s="48"/>
      <c r="E118" s="48"/>
      <c r="F118" s="45"/>
      <c r="G118" s="38"/>
      <c r="H118" s="39"/>
      <c r="I118" s="39"/>
      <c r="J118" s="38"/>
      <c r="K118" s="39"/>
      <c r="L118" s="39"/>
      <c r="M118" s="39"/>
      <c r="N118" s="39"/>
      <c r="O118" s="40"/>
      <c r="P118" s="39"/>
      <c r="Q118" s="39"/>
      <c r="R118" s="39"/>
      <c r="S118" s="39"/>
      <c r="T118" s="39"/>
      <c r="U118" s="39"/>
    </row>
    <row r="119" spans="1:26" ht="18">
      <c r="A119" s="56"/>
      <c r="B119" s="48"/>
      <c r="C119" s="48"/>
      <c r="D119" s="48"/>
      <c r="E119" s="48"/>
      <c r="F119" s="60"/>
      <c r="G119" s="38"/>
      <c r="H119" s="39"/>
      <c r="I119" s="39"/>
      <c r="J119" s="38"/>
      <c r="K119" s="39"/>
      <c r="L119" s="39"/>
      <c r="M119" s="39"/>
      <c r="N119" s="39"/>
      <c r="O119" s="40"/>
      <c r="P119" s="39"/>
      <c r="Q119" s="39"/>
      <c r="R119" s="39"/>
      <c r="S119" s="39"/>
      <c r="T119" s="39"/>
      <c r="U119" s="39"/>
    </row>
    <row r="120" spans="1:26">
      <c r="A120" s="74"/>
      <c r="B120" s="48"/>
      <c r="C120" s="48"/>
      <c r="D120" s="48"/>
      <c r="E120" s="48"/>
      <c r="F120" s="60"/>
      <c r="G120" s="38"/>
      <c r="H120" s="39"/>
      <c r="I120" s="39"/>
      <c r="J120" s="38"/>
      <c r="K120" s="39"/>
      <c r="L120" s="39"/>
      <c r="M120" s="39"/>
      <c r="N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>
      <c r="A121" s="56"/>
      <c r="B121" s="48"/>
      <c r="C121" s="48"/>
      <c r="D121" s="48"/>
      <c r="E121" s="48"/>
      <c r="F121" s="60"/>
      <c r="G121" s="38"/>
      <c r="H121" s="39"/>
      <c r="I121" s="39"/>
      <c r="J121" s="38"/>
      <c r="K121" s="39"/>
      <c r="L121" s="39"/>
      <c r="M121" s="39"/>
      <c r="N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>
      <c r="A122" s="50"/>
      <c r="B122" s="48"/>
      <c r="C122" s="48"/>
      <c r="D122" s="48"/>
      <c r="E122" s="48"/>
      <c r="F122" s="71"/>
      <c r="G122" s="38"/>
      <c r="H122" s="39"/>
      <c r="I122" s="39"/>
      <c r="J122" s="38"/>
      <c r="K122" s="39"/>
      <c r="L122" s="39"/>
      <c r="M122" s="39"/>
      <c r="N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>
      <c r="A123" s="50"/>
      <c r="B123" s="48"/>
      <c r="C123" s="48"/>
      <c r="D123" s="48"/>
      <c r="E123" s="48"/>
      <c r="F123" s="71"/>
      <c r="G123" s="38"/>
      <c r="H123" s="39"/>
      <c r="I123" s="39"/>
      <c r="J123" s="38"/>
      <c r="K123" s="39"/>
      <c r="L123" s="39"/>
      <c r="M123" s="39"/>
      <c r="N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8">
      <c r="A124" s="56"/>
      <c r="B124" s="48"/>
      <c r="C124" s="48"/>
      <c r="D124" s="48"/>
      <c r="E124" s="48"/>
      <c r="F124" s="71"/>
      <c r="G124" s="38"/>
      <c r="H124" s="39"/>
      <c r="I124" s="39"/>
      <c r="J124" s="38"/>
      <c r="K124" s="39"/>
      <c r="L124" s="39"/>
      <c r="M124" s="39"/>
      <c r="N124" s="39"/>
      <c r="O124" s="40"/>
      <c r="P124" s="39"/>
      <c r="Q124" s="39"/>
      <c r="R124" s="39"/>
      <c r="S124" s="39"/>
      <c r="T124" s="39"/>
      <c r="U124" s="39"/>
    </row>
    <row r="125" spans="1:26">
      <c r="A125" s="50"/>
      <c r="B125" s="48"/>
      <c r="C125" s="48"/>
      <c r="D125" s="48"/>
      <c r="E125" s="48"/>
      <c r="F125" s="71"/>
      <c r="G125" s="38"/>
      <c r="H125" s="39"/>
      <c r="I125" s="39"/>
      <c r="J125" s="38"/>
      <c r="K125" s="39"/>
      <c r="L125" s="39"/>
      <c r="M125" s="39"/>
      <c r="N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8">
      <c r="A126" s="56"/>
      <c r="B126" s="48"/>
      <c r="C126" s="48"/>
      <c r="D126" s="48"/>
      <c r="E126" s="48"/>
      <c r="F126" s="71"/>
      <c r="G126" s="38"/>
      <c r="H126" s="39"/>
      <c r="I126" s="39"/>
      <c r="J126" s="38"/>
      <c r="K126" s="39"/>
      <c r="L126" s="39"/>
      <c r="M126" s="39"/>
      <c r="N126" s="39"/>
      <c r="O126" s="40"/>
      <c r="P126" s="39"/>
      <c r="Q126" s="39"/>
      <c r="R126" s="39"/>
      <c r="S126" s="39"/>
      <c r="T126" s="39"/>
      <c r="U126" s="39"/>
    </row>
    <row r="127" spans="1:26" ht="18">
      <c r="A127" s="56"/>
      <c r="B127" s="48"/>
      <c r="C127" s="48"/>
      <c r="D127" s="48"/>
      <c r="E127" s="48"/>
      <c r="F127" s="71"/>
      <c r="G127" s="38"/>
      <c r="H127" s="39"/>
      <c r="I127" s="39"/>
      <c r="J127" s="38"/>
      <c r="K127" s="39"/>
      <c r="L127" s="39"/>
      <c r="M127" s="39"/>
      <c r="N127" s="39"/>
      <c r="O127" s="40"/>
      <c r="P127" s="39"/>
    </row>
    <row r="128" spans="1:26">
      <c r="A128" s="56"/>
      <c r="B128" s="48"/>
      <c r="C128" s="48"/>
      <c r="D128" s="48"/>
      <c r="E128" s="48"/>
      <c r="F128" s="71"/>
      <c r="G128" s="75"/>
      <c r="H128" s="53"/>
      <c r="I128" s="53"/>
      <c r="J128" s="75"/>
      <c r="K128" s="53"/>
      <c r="L128" s="53"/>
      <c r="M128" s="53"/>
      <c r="N128" s="53"/>
    </row>
    <row r="129" spans="1:14">
      <c r="A129" s="56"/>
      <c r="B129" s="48"/>
      <c r="C129" s="48"/>
      <c r="D129" s="48"/>
      <c r="E129" s="48"/>
      <c r="F129" s="71"/>
      <c r="G129" s="75"/>
      <c r="H129" s="53"/>
      <c r="I129" s="53"/>
      <c r="J129" s="75"/>
      <c r="K129" s="53"/>
      <c r="L129" s="53"/>
      <c r="M129" s="53"/>
      <c r="N129" s="53"/>
    </row>
    <row r="130" spans="1:14">
      <c r="A130" s="56"/>
      <c r="B130" s="48"/>
      <c r="C130" s="48"/>
      <c r="D130" s="48"/>
      <c r="E130" s="48"/>
      <c r="F130" s="60"/>
      <c r="G130" s="75"/>
      <c r="H130" s="53"/>
      <c r="I130" s="53"/>
      <c r="J130" s="75"/>
      <c r="K130" s="53"/>
      <c r="L130" s="53"/>
      <c r="M130" s="53"/>
      <c r="N130" s="53"/>
    </row>
    <row r="131" spans="1:14">
      <c r="A131" s="56"/>
      <c r="B131" s="48"/>
      <c r="C131" s="48"/>
      <c r="D131" s="48"/>
      <c r="E131" s="48"/>
      <c r="F131" s="71"/>
      <c r="G131" s="75"/>
      <c r="H131" s="53"/>
      <c r="I131" s="53"/>
      <c r="J131" s="75"/>
      <c r="K131" s="53"/>
      <c r="L131" s="53"/>
      <c r="M131" s="53"/>
      <c r="N131" s="53"/>
    </row>
    <row r="132" spans="1:14">
      <c r="A132" s="56"/>
      <c r="B132" s="48"/>
      <c r="C132" s="67"/>
      <c r="D132" s="48"/>
      <c r="E132" s="48"/>
      <c r="F132" s="71"/>
      <c r="G132" s="75"/>
      <c r="H132" s="53"/>
      <c r="I132" s="53"/>
      <c r="J132" s="75"/>
      <c r="K132" s="53"/>
      <c r="L132" s="53"/>
      <c r="M132" s="53"/>
      <c r="N132" s="53"/>
    </row>
    <row r="133" spans="1:14">
      <c r="A133" s="56"/>
      <c r="B133" s="48"/>
      <c r="C133" s="48"/>
      <c r="D133" s="48"/>
      <c r="E133" s="48"/>
      <c r="F133" s="71"/>
      <c r="G133" s="75"/>
      <c r="H133" s="53"/>
      <c r="I133" s="53"/>
      <c r="J133" s="75"/>
      <c r="K133" s="53"/>
      <c r="L133" s="53"/>
      <c r="M133" s="53"/>
      <c r="N133" s="53"/>
    </row>
    <row r="134" spans="1:14">
      <c r="A134" s="56"/>
      <c r="B134" s="48"/>
      <c r="C134" s="48"/>
      <c r="D134" s="48"/>
      <c r="E134" s="48"/>
      <c r="F134" s="71"/>
      <c r="G134" s="75"/>
      <c r="H134" s="53"/>
      <c r="I134" s="53"/>
      <c r="J134" s="75"/>
      <c r="K134" s="53"/>
      <c r="L134" s="53"/>
      <c r="M134" s="53"/>
      <c r="N134" s="53"/>
    </row>
    <row r="135" spans="1:14">
      <c r="A135" s="56"/>
      <c r="B135" s="48"/>
      <c r="C135" s="67"/>
      <c r="D135" s="48"/>
      <c r="E135" s="48"/>
      <c r="F135" s="71"/>
      <c r="G135" s="75"/>
      <c r="H135" s="53"/>
      <c r="I135" s="53"/>
      <c r="J135" s="75"/>
      <c r="K135" s="53"/>
      <c r="L135" s="53"/>
      <c r="M135" s="53"/>
      <c r="N135" s="53"/>
    </row>
    <row r="136" spans="1:14">
      <c r="A136" s="54"/>
      <c r="B136" s="55"/>
      <c r="C136" s="55"/>
      <c r="D136" s="55"/>
      <c r="E136" s="57"/>
      <c r="F136" s="58"/>
      <c r="G136" s="75"/>
      <c r="H136" s="53"/>
      <c r="I136" s="53"/>
      <c r="J136" s="75"/>
      <c r="K136" s="53"/>
      <c r="L136" s="53"/>
      <c r="M136" s="53"/>
      <c r="N136" s="53"/>
    </row>
    <row r="137" spans="1:14">
      <c r="A137" s="56"/>
      <c r="B137" s="48"/>
      <c r="C137" s="48"/>
      <c r="D137" s="48"/>
      <c r="E137" s="48"/>
      <c r="F137" s="71"/>
      <c r="G137" s="75"/>
      <c r="H137" s="53"/>
      <c r="I137" s="53"/>
      <c r="J137" s="75"/>
      <c r="K137" s="53"/>
      <c r="L137" s="53"/>
      <c r="M137" s="53"/>
      <c r="N137" s="53"/>
    </row>
    <row r="138" spans="1:14">
      <c r="A138" s="56"/>
      <c r="B138" s="48"/>
      <c r="C138" s="48"/>
      <c r="D138" s="48"/>
      <c r="E138" s="48"/>
      <c r="F138" s="71"/>
      <c r="G138" s="75"/>
      <c r="H138" s="53"/>
      <c r="I138" s="53"/>
      <c r="J138" s="75"/>
      <c r="K138" s="53"/>
      <c r="L138" s="53"/>
      <c r="M138" s="53"/>
      <c r="N138" s="53"/>
    </row>
    <row r="139" spans="1:14">
      <c r="A139" s="56"/>
      <c r="B139" s="48"/>
      <c r="C139" s="48"/>
      <c r="D139" s="48"/>
      <c r="E139" s="48"/>
      <c r="F139" s="71"/>
      <c r="G139" s="75"/>
      <c r="H139" s="53"/>
      <c r="I139" s="53"/>
      <c r="J139" s="75"/>
      <c r="K139" s="53"/>
      <c r="L139" s="53"/>
      <c r="M139" s="53"/>
      <c r="N139" s="53"/>
    </row>
    <row r="140" spans="1:14">
      <c r="A140" s="56"/>
      <c r="B140" s="48"/>
      <c r="C140" s="48"/>
      <c r="D140" s="48"/>
      <c r="E140" s="48"/>
      <c r="F140" s="60"/>
      <c r="G140" s="75"/>
      <c r="H140" s="53"/>
      <c r="I140" s="53"/>
      <c r="J140" s="75"/>
      <c r="K140" s="53"/>
      <c r="L140" s="53"/>
      <c r="M140" s="53"/>
      <c r="N140" s="53"/>
    </row>
    <row r="141" spans="1:14">
      <c r="A141" s="56"/>
      <c r="B141" s="48"/>
      <c r="C141" s="48"/>
      <c r="D141" s="48"/>
      <c r="E141" s="48"/>
      <c r="F141" s="60"/>
      <c r="G141" s="75"/>
      <c r="H141" s="53"/>
      <c r="I141" s="53"/>
      <c r="J141" s="75"/>
      <c r="K141" s="53"/>
      <c r="L141" s="53"/>
      <c r="M141" s="53"/>
      <c r="N141" s="53"/>
    </row>
    <row r="142" spans="1:14">
      <c r="A142" s="56"/>
      <c r="B142" s="48"/>
      <c r="C142" s="48"/>
      <c r="D142" s="48"/>
      <c r="E142" s="48"/>
      <c r="F142" s="60"/>
      <c r="G142" s="75"/>
      <c r="H142" s="53"/>
      <c r="I142" s="53"/>
      <c r="J142" s="75"/>
      <c r="K142" s="53"/>
      <c r="L142" s="53"/>
      <c r="M142" s="53"/>
      <c r="N142" s="53"/>
    </row>
    <row r="143" spans="1:14">
      <c r="A143" s="50"/>
      <c r="B143" s="48"/>
      <c r="C143" s="48"/>
      <c r="D143" s="48"/>
      <c r="E143" s="59"/>
      <c r="F143" s="60"/>
      <c r="G143" s="75"/>
      <c r="H143" s="53"/>
      <c r="I143" s="53"/>
      <c r="J143" s="75"/>
      <c r="K143" s="53"/>
      <c r="L143" s="53"/>
      <c r="M143" s="53"/>
      <c r="N143" s="53"/>
    </row>
    <row r="144" spans="1:14">
      <c r="A144" s="56"/>
      <c r="B144" s="48"/>
      <c r="C144" s="48"/>
      <c r="D144" s="48"/>
      <c r="E144" s="48"/>
      <c r="F144" s="60"/>
      <c r="G144" s="75"/>
      <c r="H144" s="53"/>
      <c r="I144" s="53"/>
      <c r="J144" s="75"/>
      <c r="K144" s="53"/>
      <c r="L144" s="53"/>
      <c r="M144" s="53"/>
      <c r="N144" s="53"/>
    </row>
    <row r="145" spans="1:14">
      <c r="A145" s="56"/>
      <c r="B145" s="48"/>
      <c r="C145" s="48"/>
      <c r="D145" s="48"/>
      <c r="E145" s="48"/>
      <c r="F145" s="71"/>
      <c r="G145" s="75"/>
      <c r="H145" s="53"/>
      <c r="I145" s="53"/>
      <c r="J145" s="75"/>
      <c r="K145" s="53"/>
      <c r="L145" s="53"/>
      <c r="M145" s="53"/>
      <c r="N145" s="53"/>
    </row>
    <row r="146" spans="1:14">
      <c r="A146" s="56"/>
      <c r="B146" s="48"/>
      <c r="C146" s="48"/>
      <c r="D146" s="48"/>
      <c r="E146" s="48"/>
      <c r="F146" s="71"/>
      <c r="G146" s="75"/>
      <c r="H146" s="53"/>
      <c r="I146" s="53"/>
      <c r="J146" s="75"/>
      <c r="K146" s="53"/>
      <c r="L146" s="53"/>
      <c r="M146" s="53"/>
      <c r="N146" s="53"/>
    </row>
    <row r="147" spans="1:14">
      <c r="A147" s="56"/>
      <c r="B147" s="48"/>
      <c r="C147" s="48"/>
      <c r="D147" s="48"/>
      <c r="E147" s="48"/>
      <c r="F147" s="71"/>
      <c r="G147" s="75"/>
      <c r="H147" s="53"/>
      <c r="I147" s="53"/>
      <c r="J147" s="75"/>
      <c r="K147" s="53"/>
      <c r="L147" s="53"/>
      <c r="M147" s="53"/>
      <c r="N147" s="53"/>
    </row>
    <row r="148" spans="1:14">
      <c r="A148" s="56"/>
      <c r="B148" s="48"/>
      <c r="C148" s="48"/>
      <c r="D148" s="48"/>
      <c r="E148" s="48"/>
      <c r="F148" s="71"/>
      <c r="G148" s="75"/>
      <c r="H148" s="53"/>
      <c r="I148" s="53"/>
      <c r="J148" s="75"/>
      <c r="K148" s="53"/>
      <c r="L148" s="53"/>
      <c r="M148" s="53"/>
      <c r="N148" s="53"/>
    </row>
    <row r="149" spans="1:14">
      <c r="A149" s="56"/>
      <c r="B149" s="48"/>
      <c r="C149" s="48"/>
      <c r="D149" s="48"/>
      <c r="E149" s="48"/>
      <c r="F149" s="71"/>
      <c r="G149" s="75"/>
      <c r="H149" s="53"/>
      <c r="I149" s="53"/>
      <c r="J149" s="75"/>
      <c r="K149" s="53"/>
      <c r="L149" s="53"/>
      <c r="M149" s="53"/>
      <c r="N149" s="53"/>
    </row>
    <row r="150" spans="1:14">
      <c r="A150" s="76"/>
      <c r="B150" s="32"/>
      <c r="C150" s="32"/>
      <c r="D150" s="32"/>
      <c r="E150" s="32"/>
      <c r="F150" s="70"/>
      <c r="G150" s="75"/>
      <c r="H150" s="53"/>
      <c r="I150" s="53"/>
      <c r="J150" s="75"/>
      <c r="K150" s="53"/>
      <c r="L150" s="53"/>
      <c r="M150" s="53"/>
      <c r="N150" s="53"/>
    </row>
    <row r="151" spans="1:14">
      <c r="A151" s="77"/>
      <c r="B151" s="78"/>
      <c r="C151" s="78"/>
      <c r="D151" s="78"/>
      <c r="E151" s="78"/>
      <c r="F151" s="38"/>
      <c r="G151" s="75"/>
      <c r="H151" s="53"/>
      <c r="I151" s="53"/>
      <c r="J151" s="75"/>
      <c r="K151" s="53"/>
      <c r="L151" s="53"/>
      <c r="M151" s="53"/>
      <c r="N151" s="53"/>
    </row>
    <row r="152" spans="1:14">
      <c r="A152" s="77"/>
      <c r="B152" s="78"/>
      <c r="C152" s="78"/>
      <c r="D152" s="78"/>
      <c r="E152" s="78"/>
      <c r="F152" s="38"/>
      <c r="G152" s="75"/>
      <c r="H152" s="53"/>
      <c r="I152" s="53"/>
      <c r="J152" s="75"/>
      <c r="K152" s="53"/>
      <c r="L152" s="53"/>
      <c r="M152" s="53"/>
      <c r="N152" s="53"/>
    </row>
    <row r="153" spans="1:14">
      <c r="A153" s="77"/>
      <c r="B153" s="78"/>
      <c r="C153" s="78"/>
      <c r="D153" s="78"/>
      <c r="E153" s="78"/>
      <c r="F153" s="38"/>
      <c r="G153" s="75"/>
      <c r="H153" s="53"/>
      <c r="I153" s="53"/>
      <c r="J153" s="75"/>
      <c r="K153" s="53"/>
      <c r="L153" s="53"/>
      <c r="M153" s="53"/>
      <c r="N153" s="53"/>
    </row>
    <row r="154" spans="1:14">
      <c r="A154" s="77"/>
      <c r="B154" s="78"/>
      <c r="C154" s="78"/>
      <c r="D154" s="78"/>
      <c r="E154" s="78"/>
      <c r="F154" s="38"/>
      <c r="G154" s="75"/>
      <c r="H154" s="53"/>
      <c r="I154" s="53"/>
      <c r="J154" s="75"/>
      <c r="K154" s="53"/>
      <c r="L154" s="53"/>
      <c r="M154" s="53"/>
      <c r="N154" s="53"/>
    </row>
    <row r="155" spans="1:14">
      <c r="A155" s="77"/>
      <c r="B155" s="78"/>
      <c r="C155" s="78"/>
      <c r="D155" s="78"/>
      <c r="E155" s="78"/>
      <c r="F155" s="38"/>
      <c r="G155" s="75"/>
      <c r="H155" s="53"/>
      <c r="I155" s="53"/>
      <c r="J155" s="75"/>
      <c r="K155" s="53"/>
      <c r="L155" s="53"/>
      <c r="M155" s="53"/>
      <c r="N155" s="53"/>
    </row>
    <row r="156" spans="1:14">
      <c r="A156" s="77"/>
      <c r="B156" s="78"/>
      <c r="C156" s="78"/>
      <c r="D156" s="78"/>
      <c r="E156" s="78"/>
      <c r="F156" s="38"/>
      <c r="G156" s="75"/>
      <c r="H156" s="53"/>
      <c r="I156" s="53"/>
      <c r="J156" s="75"/>
      <c r="K156" s="53"/>
      <c r="L156" s="53"/>
      <c r="M156" s="53"/>
      <c r="N156" s="53"/>
    </row>
    <row r="157" spans="1:14">
      <c r="A157" s="77"/>
      <c r="B157" s="78"/>
      <c r="C157" s="78"/>
      <c r="D157" s="78"/>
      <c r="E157" s="78"/>
      <c r="F157" s="38"/>
      <c r="G157" s="75"/>
      <c r="H157" s="53"/>
      <c r="I157" s="53"/>
      <c r="J157" s="75"/>
      <c r="K157" s="53"/>
      <c r="L157" s="53"/>
      <c r="M157" s="53"/>
      <c r="N157" s="53"/>
    </row>
    <row r="158" spans="1:14">
      <c r="A158" s="77"/>
      <c r="B158" s="78"/>
      <c r="C158" s="78"/>
      <c r="D158" s="78"/>
      <c r="E158" s="78"/>
      <c r="F158" s="38"/>
      <c r="G158" s="75"/>
      <c r="H158" s="53"/>
      <c r="I158" s="53"/>
      <c r="J158" s="75"/>
      <c r="K158" s="53"/>
      <c r="L158" s="53"/>
      <c r="M158" s="53"/>
      <c r="N158" s="53"/>
    </row>
    <row r="159" spans="1:14">
      <c r="A159" s="77"/>
      <c r="B159" s="78"/>
      <c r="C159" s="78"/>
      <c r="D159" s="78"/>
      <c r="E159" s="78"/>
      <c r="F159" s="38"/>
      <c r="G159" s="75"/>
      <c r="H159" s="53"/>
      <c r="I159" s="53"/>
      <c r="J159" s="75"/>
      <c r="K159" s="53"/>
      <c r="L159" s="53"/>
      <c r="M159" s="53"/>
      <c r="N159" s="53"/>
    </row>
    <row r="160" spans="1:14">
      <c r="A160" s="77"/>
      <c r="B160" s="78"/>
      <c r="C160" s="78"/>
      <c r="D160" s="78"/>
      <c r="E160" s="78"/>
      <c r="F160" s="38"/>
      <c r="G160" s="75"/>
      <c r="H160" s="53"/>
      <c r="I160" s="53"/>
      <c r="J160" s="75"/>
      <c r="K160" s="53"/>
      <c r="L160" s="53"/>
      <c r="M160" s="53"/>
      <c r="N160" s="53"/>
    </row>
    <row r="161" spans="1:14">
      <c r="A161" s="77"/>
      <c r="B161" s="78"/>
      <c r="C161" s="78"/>
      <c r="D161" s="78"/>
      <c r="E161" s="78"/>
      <c r="F161" s="38"/>
      <c r="G161" s="75"/>
      <c r="H161" s="53"/>
      <c r="I161" s="53"/>
      <c r="J161" s="75"/>
      <c r="K161" s="53"/>
      <c r="L161" s="53"/>
      <c r="M161" s="53"/>
      <c r="N161" s="53"/>
    </row>
    <row r="162" spans="1:14">
      <c r="A162" s="77"/>
      <c r="B162" s="78"/>
      <c r="C162" s="78"/>
      <c r="D162" s="78"/>
      <c r="E162" s="78"/>
      <c r="F162" s="38"/>
      <c r="G162" s="75"/>
      <c r="H162" s="53"/>
      <c r="I162" s="53"/>
      <c r="J162" s="75"/>
      <c r="K162" s="53"/>
      <c r="L162" s="53"/>
      <c r="M162" s="53"/>
      <c r="N162" s="53"/>
    </row>
    <row r="163" spans="1:14">
      <c r="A163" s="77"/>
      <c r="B163" s="78"/>
      <c r="C163" s="78"/>
      <c r="D163" s="78"/>
      <c r="E163" s="78"/>
      <c r="F163" s="38"/>
      <c r="G163" s="75"/>
      <c r="H163" s="53"/>
      <c r="I163" s="53"/>
      <c r="J163" s="75"/>
      <c r="K163" s="53"/>
      <c r="L163" s="53"/>
      <c r="M163" s="53"/>
      <c r="N163" s="53"/>
    </row>
    <row r="164" spans="1:14">
      <c r="A164" s="77"/>
      <c r="B164" s="78"/>
      <c r="C164" s="78"/>
      <c r="D164" s="78"/>
      <c r="E164" s="78"/>
      <c r="F164" s="38"/>
      <c r="G164" s="75"/>
      <c r="H164" s="53"/>
      <c r="I164" s="53"/>
      <c r="J164" s="75"/>
      <c r="K164" s="53"/>
      <c r="L164" s="53"/>
      <c r="M164" s="53"/>
      <c r="N164" s="53"/>
    </row>
    <row r="165" spans="1:14">
      <c r="A165" s="77"/>
      <c r="B165" s="78"/>
      <c r="C165" s="78"/>
      <c r="D165" s="78"/>
      <c r="E165" s="78"/>
      <c r="F165" s="38"/>
      <c r="G165" s="75"/>
      <c r="H165" s="53"/>
      <c r="I165" s="53"/>
      <c r="J165" s="75"/>
      <c r="K165" s="53"/>
      <c r="L165" s="53"/>
      <c r="M165" s="53"/>
      <c r="N165" s="53"/>
    </row>
    <row r="166" spans="1:14">
      <c r="A166" s="77"/>
      <c r="B166" s="78"/>
      <c r="C166" s="78"/>
      <c r="D166" s="78"/>
      <c r="E166" s="78"/>
      <c r="F166" s="38"/>
      <c r="G166" s="75"/>
      <c r="H166" s="53"/>
      <c r="I166" s="53"/>
      <c r="J166" s="75"/>
      <c r="K166" s="53"/>
      <c r="L166" s="53"/>
      <c r="M166" s="53"/>
      <c r="N166" s="53"/>
    </row>
    <row r="167" spans="1:14">
      <c r="A167" s="77"/>
      <c r="B167" s="78"/>
      <c r="C167" s="78"/>
      <c r="D167" s="78"/>
      <c r="E167" s="78"/>
      <c r="F167" s="38"/>
      <c r="G167" s="75"/>
      <c r="H167" s="53"/>
      <c r="I167" s="53"/>
      <c r="J167" s="75"/>
      <c r="K167" s="53"/>
      <c r="L167" s="53"/>
      <c r="M167" s="53"/>
      <c r="N167" s="53"/>
    </row>
    <row r="168" spans="1:14">
      <c r="A168" s="77"/>
      <c r="B168" s="78"/>
      <c r="C168" s="78"/>
      <c r="D168" s="78"/>
      <c r="E168" s="78"/>
      <c r="F168" s="38"/>
      <c r="G168" s="75"/>
      <c r="H168" s="53"/>
      <c r="I168" s="53"/>
      <c r="J168" s="75"/>
      <c r="K168" s="53"/>
      <c r="L168" s="53"/>
      <c r="M168" s="53"/>
      <c r="N168" s="53"/>
    </row>
    <row r="169" spans="1:14">
      <c r="A169" s="77"/>
      <c r="B169" s="78"/>
      <c r="C169" s="78"/>
      <c r="D169" s="78"/>
      <c r="E169" s="78"/>
      <c r="F169" s="38"/>
      <c r="G169" s="75"/>
      <c r="H169" s="53"/>
      <c r="I169" s="53"/>
      <c r="J169" s="75"/>
      <c r="K169" s="53"/>
      <c r="L169" s="53"/>
      <c r="M169" s="53"/>
      <c r="N169" s="53"/>
    </row>
    <row r="170" spans="1:14">
      <c r="A170" s="77"/>
      <c r="B170" s="78"/>
      <c r="C170" s="78"/>
      <c r="D170" s="78"/>
      <c r="E170" s="78"/>
      <c r="F170" s="38"/>
      <c r="G170" s="75"/>
      <c r="H170" s="53"/>
      <c r="I170" s="53"/>
      <c r="J170" s="75"/>
      <c r="K170" s="53"/>
      <c r="L170" s="53"/>
      <c r="M170" s="53"/>
      <c r="N170" s="53"/>
    </row>
    <row r="171" spans="1:14">
      <c r="A171" s="77"/>
      <c r="B171" s="78"/>
      <c r="C171" s="78"/>
      <c r="D171" s="78"/>
      <c r="E171" s="78"/>
      <c r="F171" s="38"/>
      <c r="G171" s="75"/>
      <c r="H171" s="53"/>
      <c r="I171" s="53"/>
      <c r="J171" s="75"/>
      <c r="K171" s="53"/>
      <c r="L171" s="53"/>
      <c r="M171" s="53"/>
      <c r="N171" s="53"/>
    </row>
    <row r="172" spans="1:14">
      <c r="A172" s="77"/>
      <c r="B172" s="78"/>
      <c r="C172" s="78"/>
      <c r="D172" s="78"/>
      <c r="E172" s="78"/>
      <c r="F172" s="38"/>
      <c r="G172" s="75"/>
      <c r="H172" s="53"/>
      <c r="I172" s="53"/>
      <c r="J172" s="75"/>
      <c r="K172" s="53"/>
      <c r="L172" s="53"/>
      <c r="M172" s="53"/>
      <c r="N172" s="53"/>
    </row>
    <row r="173" spans="1:14">
      <c r="A173" s="77"/>
      <c r="B173" s="78"/>
      <c r="C173" s="78"/>
      <c r="D173" s="78"/>
      <c r="E173" s="78"/>
      <c r="F173" s="38"/>
      <c r="G173" s="75"/>
      <c r="H173" s="53"/>
      <c r="I173" s="53"/>
      <c r="J173" s="75"/>
      <c r="K173" s="53"/>
      <c r="L173" s="53"/>
      <c r="M173" s="53"/>
      <c r="N173" s="53"/>
    </row>
    <row r="174" spans="1:14">
      <c r="A174" s="77"/>
      <c r="B174" s="78"/>
      <c r="C174" s="78"/>
      <c r="D174" s="78"/>
      <c r="E174" s="78"/>
      <c r="F174" s="38"/>
      <c r="G174" s="75"/>
      <c r="H174" s="53"/>
      <c r="I174" s="53"/>
      <c r="J174" s="75"/>
      <c r="K174" s="53"/>
      <c r="L174" s="53"/>
      <c r="M174" s="53"/>
      <c r="N174" s="53"/>
    </row>
    <row r="175" spans="1:14">
      <c r="A175" s="77"/>
      <c r="B175" s="78"/>
      <c r="C175" s="78"/>
      <c r="D175" s="78"/>
      <c r="E175" s="78"/>
      <c r="F175" s="38"/>
    </row>
    <row r="176" spans="1:14">
      <c r="A176" s="77"/>
      <c r="B176" s="78"/>
      <c r="C176" s="78"/>
      <c r="D176" s="78"/>
      <c r="E176" s="78"/>
      <c r="F176" s="38"/>
    </row>
    <row r="177" spans="1:6">
      <c r="A177" s="77"/>
      <c r="B177" s="78"/>
      <c r="C177" s="78"/>
      <c r="D177" s="78"/>
      <c r="E177" s="78"/>
      <c r="F177" s="38"/>
    </row>
    <row r="178" spans="1:6">
      <c r="A178" s="77"/>
      <c r="B178" s="78"/>
      <c r="C178" s="78"/>
      <c r="D178" s="78"/>
      <c r="E178" s="78"/>
      <c r="F178" s="38"/>
    </row>
    <row r="179" spans="1:6">
      <c r="A179" s="77"/>
      <c r="B179" s="78"/>
      <c r="C179" s="78"/>
      <c r="D179" s="78"/>
      <c r="E179" s="78"/>
      <c r="F179" s="38"/>
    </row>
    <row r="180" spans="1:6">
      <c r="A180" s="77"/>
      <c r="B180" s="78"/>
      <c r="C180" s="78"/>
      <c r="D180" s="78"/>
      <c r="E180" s="78"/>
      <c r="F180" s="38"/>
    </row>
    <row r="181" spans="1:6">
      <c r="A181" s="77"/>
      <c r="B181" s="78"/>
      <c r="C181" s="78"/>
      <c r="D181" s="78"/>
      <c r="E181" s="78"/>
      <c r="F181" s="38"/>
    </row>
    <row r="182" spans="1:6">
      <c r="A182" s="77"/>
      <c r="B182" s="78"/>
      <c r="C182" s="78"/>
      <c r="D182" s="78"/>
      <c r="E182" s="78"/>
      <c r="F182" s="38"/>
    </row>
    <row r="183" spans="1:6">
      <c r="A183" s="77"/>
      <c r="B183" s="78"/>
      <c r="C183" s="78"/>
      <c r="D183" s="78"/>
      <c r="E183" s="78"/>
      <c r="F183" s="38"/>
    </row>
    <row r="184" spans="1:6">
      <c r="A184" s="77"/>
      <c r="B184" s="78"/>
      <c r="C184" s="78"/>
      <c r="D184" s="78"/>
      <c r="E184" s="78"/>
      <c r="F184" s="38"/>
    </row>
    <row r="185" spans="1:6">
      <c r="A185" s="77"/>
      <c r="B185" s="78"/>
      <c r="C185" s="78"/>
      <c r="D185" s="78"/>
      <c r="E185" s="78"/>
      <c r="F185" s="38"/>
    </row>
    <row r="186" spans="1:6">
      <c r="A186" s="77"/>
      <c r="B186" s="78"/>
      <c r="C186" s="78"/>
      <c r="D186" s="78"/>
      <c r="E186" s="78"/>
      <c r="F186" s="38"/>
    </row>
    <row r="187" spans="1:6">
      <c r="A187" s="77"/>
      <c r="B187" s="78"/>
      <c r="C187" s="78"/>
      <c r="D187" s="78"/>
      <c r="E187" s="78"/>
      <c r="F187" s="38"/>
    </row>
    <row r="188" spans="1:6">
      <c r="A188" s="77"/>
      <c r="B188" s="78"/>
      <c r="C188" s="78"/>
      <c r="D188" s="78"/>
      <c r="E188" s="78"/>
      <c r="F188" s="38"/>
    </row>
    <row r="189" spans="1:6">
      <c r="A189" s="77"/>
      <c r="B189" s="78"/>
      <c r="C189" s="78"/>
      <c r="D189" s="78"/>
      <c r="E189" s="78"/>
      <c r="F189" s="38"/>
    </row>
    <row r="190" spans="1:6">
      <c r="A190" s="77"/>
      <c r="B190" s="78"/>
      <c r="C190" s="78"/>
      <c r="D190" s="78"/>
      <c r="E190" s="78"/>
      <c r="F190" s="38"/>
    </row>
    <row r="191" spans="1:6">
      <c r="A191" s="77"/>
      <c r="B191" s="78"/>
      <c r="C191" s="78"/>
      <c r="D191" s="78"/>
      <c r="E191" s="78"/>
      <c r="F191" s="38"/>
    </row>
    <row r="192" spans="1:6">
      <c r="A192" s="77"/>
      <c r="B192" s="78"/>
      <c r="C192" s="78"/>
      <c r="D192" s="78"/>
      <c r="E192" s="78"/>
      <c r="F192" s="38"/>
    </row>
    <row r="193" spans="1:6">
      <c r="A193" s="77"/>
      <c r="B193" s="78"/>
      <c r="C193" s="78"/>
      <c r="D193" s="78"/>
      <c r="E193" s="78"/>
      <c r="F193" s="38"/>
    </row>
    <row r="194" spans="1:6">
      <c r="A194" s="77"/>
      <c r="B194" s="78"/>
      <c r="C194" s="78"/>
      <c r="D194" s="78"/>
      <c r="E194" s="78"/>
      <c r="F194" s="38"/>
    </row>
    <row r="195" spans="1:6">
      <c r="A195" s="77"/>
      <c r="B195" s="78"/>
      <c r="C195" s="78"/>
      <c r="D195" s="78"/>
      <c r="E195" s="78"/>
      <c r="F195" s="38"/>
    </row>
    <row r="196" spans="1:6">
      <c r="A196" s="77"/>
      <c r="B196" s="78"/>
      <c r="C196" s="78"/>
      <c r="D196" s="78"/>
      <c r="E196" s="78"/>
      <c r="F196" s="38"/>
    </row>
    <row r="197" spans="1:6">
      <c r="A197" s="77"/>
      <c r="B197" s="78"/>
      <c r="C197" s="78"/>
      <c r="D197" s="78"/>
      <c r="E197" s="78"/>
      <c r="F197" s="38"/>
    </row>
  </sheetData>
  <customSheetViews>
    <customSheetView guid="{ED8B17E5-8560-4197-8C42-AD001E3CD806}" scale="63" showPageBreaks="1" printArea="1" view="pageBreakPreview">
      <pane ySplit="12" topLeftCell="A13" activePane="bottomLeft" state="frozen"/>
      <selection pane="bottomLeft" activeCell="L4" sqref="L4"/>
      <colBreaks count="1" manualBreakCount="1">
        <brk id="14" max="1048575" man="1"/>
      </colBreaks>
      <pageMargins left="0.56999999999999995" right="0.15748031496062992" top="0.65" bottom="0.19685039370078741" header="0.15748031496062992" footer="0.15748031496062992"/>
      <pageSetup paperSize="9" scale="54" orientation="landscape" blackAndWhite="1" r:id="rId1"/>
      <headerFooter>
        <oddFooter>&amp;RПриложение 1, страница &amp;P из &amp;N</oddFooter>
      </headerFooter>
    </customSheetView>
    <customSheetView guid="{D4B4999A-6943-44ED-84B7-AE546DD92373}" scale="63" showPageBreaks="1" printArea="1" view="pageBreakPreview">
      <pane ySplit="12" topLeftCell="A31" activePane="bottomLeft" state="frozen"/>
      <selection pane="bottomLeft" activeCell="A16" sqref="A16"/>
      <colBreaks count="1" manualBreakCount="1">
        <brk id="14" max="1048575" man="1"/>
      </colBreaks>
      <pageMargins left="0.56999999999999995" right="0.15748031496062992" top="0.65" bottom="0.19685039370078741" header="0.15748031496062992" footer="0.15748031496062992"/>
      <pageSetup paperSize="9" scale="54" orientation="landscape" blackAndWhite="1" r:id="rId2"/>
      <headerFooter>
        <oddFooter>&amp;RПриложение 1, страница &amp;P из &amp;N</oddFooter>
      </headerFooter>
    </customSheetView>
    <customSheetView guid="{77342973-F593-4818-90AC-5F36DBBD3018}" scale="63" showPageBreaks="1" printArea="1" view="pageBreakPreview">
      <pane xSplit="1" ySplit="8" topLeftCell="B9" activePane="bottomRight" state="frozen"/>
      <selection pane="bottomRight" activeCell="O16" sqref="O16"/>
      <colBreaks count="1" manualBreakCount="1">
        <brk id="14" max="1048575" man="1"/>
      </colBreaks>
      <pageMargins left="0.15748031496062992" right="0.15748031496062992" top="0.15748031496062992" bottom="0.19685039370078741" header="0.15748031496062992" footer="0.15748031496062992"/>
      <pageSetup paperSize="9" scale="54" orientation="landscape" blackAndWhite="1" r:id="rId3"/>
      <headerFooter>
        <oddFooter>&amp;RПриложение 1, страница &amp;P из &amp;N</oddFooter>
      </headerFooter>
    </customSheetView>
    <customSheetView guid="{694FF940-9F9C-41FA-8CFC-3C3BD9AD3105}" scale="63" showPageBreaks="1" printArea="1" view="pageBreakPreview">
      <pane ySplit="12" topLeftCell="A13" activePane="bottomLeft" state="frozen"/>
      <selection pane="bottomLeft" activeCell="E16" sqref="E16"/>
      <colBreaks count="1" manualBreakCount="1">
        <brk id="14" max="1048575" man="1"/>
      </colBreaks>
      <pageMargins left="0.15748031496062992" right="0.15748031496062992" top="0.15748031496062992" bottom="0.19685039370078741" header="0.15748031496062992" footer="0.15748031496062992"/>
      <pageSetup paperSize="9" scale="54" orientation="landscape" blackAndWhite="1" r:id="rId4"/>
      <headerFooter>
        <oddFooter>&amp;RПриложение 1, страница &amp;P из &amp;N</oddFooter>
      </headerFooter>
    </customSheetView>
    <customSheetView guid="{EB97D315-533E-4828-B798-C9DD064A6004}" scale="63" showPageBreaks="1" printArea="1" view="pageBreakPreview">
      <pane xSplit="1" ySplit="8" topLeftCell="B15" activePane="bottomRight" state="frozen"/>
      <selection pane="bottomRight" activeCell="F17" sqref="F17"/>
      <colBreaks count="1" manualBreakCount="1">
        <brk id="14" max="1048575" man="1"/>
      </colBreaks>
      <pageMargins left="0.15748031496062992" right="0.15748031496062992" top="0.15748031496062992" bottom="0.19685039370078741" header="0.15748031496062992" footer="0.15748031496062992"/>
      <pageSetup paperSize="9" scale="54" orientation="landscape" blackAndWhite="1" r:id="rId5"/>
      <headerFooter>
        <oddFooter>&amp;RПриложение 1, страница &amp;P из &amp;N</oddFooter>
      </headerFooter>
    </customSheetView>
    <customSheetView guid="{AD80D7A8-418A-44A8-95DF-8BECCD2A7929}" scale="63" showPageBreaks="1" printArea="1" view="pageBreakPreview">
      <pane xSplit="1" ySplit="8" topLeftCell="B24" activePane="bottomRight" state="frozen"/>
      <selection pane="bottomRight" activeCell="C25" sqref="C25"/>
      <colBreaks count="1" manualBreakCount="1">
        <brk id="14" max="1048575" man="1"/>
      </colBreaks>
      <pageMargins left="0.15748031496062992" right="0.15748031496062992" top="0.15748031496062992" bottom="0.19685039370078741" header="0.15748031496062992" footer="0.15748031496062992"/>
      <pageSetup paperSize="9" scale="54" orientation="landscape" blackAndWhite="1" r:id="rId6"/>
      <headerFooter>
        <oddFooter>&amp;RПриложение 1, страница &amp;P из &amp;N</oddFooter>
      </headerFooter>
    </customSheetView>
    <customSheetView guid="{F8CFC703-B6AC-42AB-9747-0FAA9B7EB90C}" scale="75" showPageBreaks="1" printArea="1" view="pageBreakPreview">
      <pane xSplit="1" ySplit="8" topLeftCell="B21" activePane="bottomRight" state="frozen"/>
      <selection pane="bottomRight" activeCell="F21" sqref="F21"/>
      <colBreaks count="1" manualBreakCount="1">
        <brk id="14" max="1048575" man="1"/>
      </colBreaks>
      <pageMargins left="0.15748031496062992" right="0.15748031496062992" top="0.15748031496062992" bottom="0.19685039370078741" header="0.15748031496062992" footer="0.15748031496062992"/>
      <pageSetup paperSize="9" scale="54" orientation="landscape" blackAndWhite="1" r:id="rId7"/>
      <headerFooter>
        <oddFooter>&amp;RПриложение 1, страница &amp;P из &amp;N</oddFooter>
      </headerFooter>
    </customSheetView>
    <customSheetView guid="{E01B04EE-D433-4DE5-8B13-92D28362425A}" scale="63" showPageBreaks="1" printArea="1" view="pageBreakPreview">
      <pane xSplit="1" ySplit="8" topLeftCell="B9" activePane="bottomRight" state="frozen"/>
      <selection pane="bottomRight" activeCell="E12" sqref="E12"/>
      <colBreaks count="1" manualBreakCount="1">
        <brk id="16" max="1048575" man="1"/>
      </colBreaks>
      <pageMargins left="0.15748031496062992" right="0.15748031496062992" top="0.15748031496062992" bottom="0.19685039370078741" header="0.15748031496062992" footer="0.15748031496062992"/>
      <pageSetup paperSize="9" scale="54" orientation="landscape" blackAndWhite="1" r:id="rId8"/>
      <headerFooter>
        <oddFooter>&amp;RПриложение 1, страница &amp;P из &amp;N</oddFooter>
      </headerFooter>
    </customSheetView>
    <customSheetView guid="{1B222431-3904-45C2-848C-34FBBBF08DC8}" scale="63" showPageBreaks="1" printArea="1" view="pageBreakPreview">
      <pane xSplit="1" ySplit="8" topLeftCell="B9" activePane="bottomRight" state="frozen"/>
      <selection pane="bottomRight" activeCell="F13" sqref="F13"/>
      <colBreaks count="1" manualBreakCount="1">
        <brk id="14" max="1048575" man="1"/>
      </colBreaks>
      <pageMargins left="0.15748031496062992" right="0.15748031496062992" top="0.15748031496062992" bottom="0.19685039370078741" header="0.15748031496062992" footer="0.15748031496062992"/>
      <pageSetup paperSize="9" scale="54" orientation="landscape" blackAndWhite="1" r:id="rId9"/>
      <headerFooter>
        <oddFooter>&amp;RПриложение 1, страница &amp;P из &amp;N</oddFooter>
      </headerFooter>
    </customSheetView>
    <customSheetView guid="{DEA9083F-EF48-4A1D-A89D-4D408AD100AD}" scale="63" showPageBreaks="1" printArea="1" view="pageBreakPreview">
      <pane xSplit="1" ySplit="12" topLeftCell="B13" activePane="bottomRight" state="frozen"/>
      <selection pane="bottomRight" activeCell="F18" sqref="F18"/>
      <colBreaks count="1" manualBreakCount="1">
        <brk id="14" max="1048575" man="1"/>
      </colBreaks>
      <pageMargins left="0.15748031496062992" right="0.15748031496062992" top="0.15748031496062992" bottom="0.19685039370078741" header="0.15748031496062992" footer="0.15748031496062992"/>
      <pageSetup paperSize="9" scale="54" orientation="landscape" blackAndWhite="1" r:id="rId10"/>
      <headerFooter>
        <oddFooter>&amp;RПриложение 1, страница &amp;P из &amp;N</oddFooter>
      </headerFooter>
    </customSheetView>
    <customSheetView guid="{D2E7C65E-993F-4074-BFB2-2160D98E62A3}" scale="63" showPageBreaks="1" printArea="1" view="pageBreakPreview">
      <pane xSplit="1" ySplit="12" topLeftCell="B13" activePane="bottomRight" state="frozen"/>
      <selection pane="bottomRight" activeCell="C15" sqref="C15"/>
      <colBreaks count="1" manualBreakCount="1">
        <brk id="14" max="1048575" man="1"/>
      </colBreaks>
      <pageMargins left="0.15748031496062992" right="0.15748031496062992" top="0.15748031496062992" bottom="0.19685039370078741" header="0.15748031496062992" footer="0.15748031496062992"/>
      <pageSetup paperSize="9" scale="54" orientation="landscape" blackAndWhite="1" r:id="rId11"/>
      <headerFooter>
        <oddFooter>&amp;RПриложение 1, страница &amp;P из &amp;N</oddFooter>
      </headerFooter>
    </customSheetView>
    <customSheetView guid="{A07B9DE8-0DF8-4ADC-A6EF-34E14B088F5C}" scale="63" showPageBreaks="1" printArea="1" view="pageBreakPreview">
      <pane xSplit="1" ySplit="8" topLeftCell="C9" activePane="bottomRight" state="frozen"/>
      <selection pane="bottomRight" activeCell="F17" sqref="F17"/>
      <colBreaks count="1" manualBreakCount="1">
        <brk id="15" max="1048575" man="1"/>
      </colBreaks>
      <pageMargins left="0.15748031496062992" right="0.15748031496062992" top="0.15748031496062992" bottom="0.19685039370078741" header="0.15748031496062992" footer="0.15748031496062992"/>
      <pageSetup paperSize="9" scale="54" orientation="landscape" blackAndWhite="1" r:id="rId12"/>
      <headerFooter>
        <oddFooter>&amp;RПриложение 1, страница &amp;P из &amp;N</oddFooter>
      </headerFooter>
    </customSheetView>
  </customSheetViews>
  <mergeCells count="16">
    <mergeCell ref="O19:T19"/>
    <mergeCell ref="K11:K12"/>
    <mergeCell ref="L11:N11"/>
    <mergeCell ref="A1:N1"/>
    <mergeCell ref="A2:N2"/>
    <mergeCell ref="A3:N3"/>
    <mergeCell ref="A9:N9"/>
    <mergeCell ref="A11:A12"/>
    <mergeCell ref="B11:B12"/>
    <mergeCell ref="C11:C12"/>
    <mergeCell ref="D11:F11"/>
    <mergeCell ref="G11:G12"/>
    <mergeCell ref="H11:J11"/>
    <mergeCell ref="J5:N5"/>
    <mergeCell ref="J6:N6"/>
    <mergeCell ref="J7:N7"/>
  </mergeCells>
  <pageMargins left="0.56999999999999995" right="0.15748031496062992" top="0.65" bottom="0.19685039370078741" header="0.15748031496062992" footer="0.15748031496062992"/>
  <pageSetup paperSize="9" scale="54" orientation="landscape" blackAndWhite="1" r:id="rId13"/>
  <headerFooter>
    <oddFooter>&amp;RПриложение 1, страница &amp;P из &amp;N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drozdovasv</cp:lastModifiedBy>
  <cp:lastPrinted>2019-11-29T12:09:24Z</cp:lastPrinted>
  <dcterms:created xsi:type="dcterms:W3CDTF">2018-12-11T08:05:29Z</dcterms:created>
  <dcterms:modified xsi:type="dcterms:W3CDTF">2019-11-29T12:09:31Z</dcterms:modified>
</cp:coreProperties>
</file>